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755"/>
  </bookViews>
  <sheets>
    <sheet name="BANKING KEY INDICATOR-1" sheetId="1" r:id="rId1"/>
    <sheet name="BANKING KEY INDICATOR-2" sheetId="2" r:id="rId2"/>
  </sheets>
  <definedNames>
    <definedName name="_xlnm.Print_Area" localSheetId="0">'BANKING KEY INDICATOR-1'!$A$1:$O$49</definedName>
    <definedName name="_xlnm.Print_Area" localSheetId="1">'BANKING KEY INDICATOR-2'!$A$1:$L$49</definedName>
  </definedNames>
  <calcPr calcId="124519"/>
</workbook>
</file>

<file path=xl/calcChain.xml><?xml version="1.0" encoding="utf-8"?>
<calcChain xmlns="http://schemas.openxmlformats.org/spreadsheetml/2006/main">
  <c r="E49" i="2"/>
  <c r="I44" i="1" l="1"/>
  <c r="I48"/>
  <c r="C25" i="2" l="1"/>
  <c r="C48"/>
  <c r="C44"/>
  <c r="C41"/>
  <c r="E25" i="1"/>
  <c r="D25"/>
  <c r="F25"/>
  <c r="G25"/>
  <c r="H25"/>
  <c r="I25"/>
  <c r="J25"/>
  <c r="K25"/>
  <c r="L25"/>
  <c r="M25"/>
  <c r="N25"/>
  <c r="O25"/>
  <c r="C25"/>
  <c r="C46" i="2" l="1"/>
  <c r="C49" s="1"/>
  <c r="D48"/>
  <c r="D44"/>
  <c r="D41"/>
  <c r="D2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6"/>
  <c r="K27"/>
  <c r="K28"/>
  <c r="K29"/>
  <c r="K30"/>
  <c r="K31"/>
  <c r="K32"/>
  <c r="K33"/>
  <c r="K34"/>
  <c r="K35"/>
  <c r="K36"/>
  <c r="K37"/>
  <c r="K38"/>
  <c r="K39"/>
  <c r="K40"/>
  <c r="K42"/>
  <c r="K43"/>
  <c r="K45"/>
  <c r="K47"/>
  <c r="K4"/>
  <c r="C45"/>
  <c r="L27"/>
  <c r="E27"/>
  <c r="F27"/>
  <c r="G27"/>
  <c r="H27"/>
  <c r="I27"/>
  <c r="J27"/>
  <c r="C48" i="1"/>
  <c r="C44"/>
  <c r="C41"/>
  <c r="C46" l="1"/>
  <c r="C49" s="1"/>
  <c r="D46" i="2"/>
  <c r="D49" s="1"/>
  <c r="E28"/>
  <c r="F28"/>
  <c r="G28"/>
  <c r="H28"/>
  <c r="I28"/>
  <c r="J28"/>
  <c r="L28"/>
  <c r="F4" l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6"/>
  <c r="L29"/>
  <c r="L30"/>
  <c r="L31"/>
  <c r="L32"/>
  <c r="L33"/>
  <c r="L34"/>
  <c r="L35"/>
  <c r="L36"/>
  <c r="L37"/>
  <c r="L38"/>
  <c r="L39"/>
  <c r="L40"/>
  <c r="L42"/>
  <c r="L43"/>
  <c r="L47"/>
  <c r="L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6"/>
  <c r="J29"/>
  <c r="J30"/>
  <c r="J31"/>
  <c r="J32"/>
  <c r="J33"/>
  <c r="J34"/>
  <c r="J35"/>
  <c r="J36"/>
  <c r="J37"/>
  <c r="J38"/>
  <c r="J39"/>
  <c r="J40"/>
  <c r="J42"/>
  <c r="J43"/>
  <c r="J45"/>
  <c r="J47"/>
  <c r="J5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9"/>
  <c r="I30"/>
  <c r="I31"/>
  <c r="I32"/>
  <c r="I33"/>
  <c r="I34"/>
  <c r="I35"/>
  <c r="I36"/>
  <c r="I37"/>
  <c r="I39"/>
  <c r="I40"/>
  <c r="I42"/>
  <c r="I43"/>
  <c r="I45"/>
  <c r="I47"/>
  <c r="I4"/>
  <c r="H8"/>
  <c r="H9"/>
  <c r="H10"/>
  <c r="H11"/>
  <c r="H12"/>
  <c r="H13"/>
  <c r="H14"/>
  <c r="H15"/>
  <c r="H16"/>
  <c r="H17"/>
  <c r="H18"/>
  <c r="H19"/>
  <c r="H20"/>
  <c r="H21"/>
  <c r="H22"/>
  <c r="H23"/>
  <c r="H24"/>
  <c r="H26"/>
  <c r="H29"/>
  <c r="H30"/>
  <c r="H31"/>
  <c r="H32"/>
  <c r="H33"/>
  <c r="H34"/>
  <c r="H35"/>
  <c r="H36"/>
  <c r="H37"/>
  <c r="H38"/>
  <c r="H39"/>
  <c r="H40"/>
  <c r="H42"/>
  <c r="H43"/>
  <c r="H45"/>
  <c r="H47"/>
  <c r="H5"/>
  <c r="H6"/>
  <c r="H7"/>
  <c r="H4"/>
  <c r="G8"/>
  <c r="G9"/>
  <c r="G10"/>
  <c r="G11"/>
  <c r="G12"/>
  <c r="G13"/>
  <c r="G14"/>
  <c r="G15"/>
  <c r="G16"/>
  <c r="G17"/>
  <c r="G18"/>
  <c r="G19"/>
  <c r="G20"/>
  <c r="G21"/>
  <c r="G22"/>
  <c r="G23"/>
  <c r="G24"/>
  <c r="G26"/>
  <c r="G29"/>
  <c r="G30"/>
  <c r="G31"/>
  <c r="G32"/>
  <c r="G33"/>
  <c r="G34"/>
  <c r="G35"/>
  <c r="G36"/>
  <c r="G37"/>
  <c r="G38"/>
  <c r="G39"/>
  <c r="G40"/>
  <c r="G42"/>
  <c r="G43"/>
  <c r="G45"/>
  <c r="G47"/>
  <c r="G5"/>
  <c r="G6"/>
  <c r="G7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6"/>
  <c r="E29"/>
  <c r="E30"/>
  <c r="E31"/>
  <c r="E32"/>
  <c r="E33"/>
  <c r="E34"/>
  <c r="E35"/>
  <c r="E36"/>
  <c r="E37"/>
  <c r="E38"/>
  <c r="E39"/>
  <c r="E40"/>
  <c r="E42"/>
  <c r="E43"/>
  <c r="E45"/>
  <c r="E47"/>
  <c r="E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6"/>
  <c r="F29"/>
  <c r="F30"/>
  <c r="F31"/>
  <c r="F32"/>
  <c r="F33"/>
  <c r="F34"/>
  <c r="F35"/>
  <c r="F36"/>
  <c r="F37"/>
  <c r="F38"/>
  <c r="F39"/>
  <c r="F40"/>
  <c r="F42"/>
  <c r="F43"/>
  <c r="F47"/>
  <c r="D41" i="1" l="1"/>
  <c r="E41"/>
  <c r="F41"/>
  <c r="G41"/>
  <c r="H41"/>
  <c r="I41"/>
  <c r="I46" s="1"/>
  <c r="I49" s="1"/>
  <c r="J41"/>
  <c r="K41"/>
  <c r="L41"/>
  <c r="M41"/>
  <c r="N41"/>
  <c r="O41"/>
  <c r="D44"/>
  <c r="E44"/>
  <c r="F44"/>
  <c r="G44"/>
  <c r="H44"/>
  <c r="J44"/>
  <c r="K44"/>
  <c r="L44"/>
  <c r="M44"/>
  <c r="N44"/>
  <c r="O44"/>
  <c r="D48"/>
  <c r="E48"/>
  <c r="F48"/>
  <c r="G48"/>
  <c r="H48"/>
  <c r="J48"/>
  <c r="K48"/>
  <c r="L48"/>
  <c r="M48"/>
  <c r="N48"/>
  <c r="O48"/>
  <c r="N46" l="1"/>
  <c r="K48" i="2"/>
  <c r="I48"/>
  <c r="I44"/>
  <c r="I41"/>
  <c r="K44"/>
  <c r="O46" i="1"/>
  <c r="O49" s="1"/>
  <c r="K41" i="2"/>
  <c r="K25"/>
  <c r="L41"/>
  <c r="J48"/>
  <c r="H48"/>
  <c r="J46" i="1"/>
  <c r="F46"/>
  <c r="F49" s="1"/>
  <c r="J44" i="2"/>
  <c r="H44"/>
  <c r="G41"/>
  <c r="J41"/>
  <c r="H41"/>
  <c r="I25"/>
  <c r="F48"/>
  <c r="L48"/>
  <c r="G48"/>
  <c r="F44"/>
  <c r="L44"/>
  <c r="G44"/>
  <c r="K46" i="1"/>
  <c r="K49" s="1"/>
  <c r="L46"/>
  <c r="G46"/>
  <c r="G49" s="1"/>
  <c r="F41" i="2"/>
  <c r="M46" i="1"/>
  <c r="H46"/>
  <c r="D46"/>
  <c r="D49" s="1"/>
  <c r="E46"/>
  <c r="J25" i="2"/>
  <c r="H25"/>
  <c r="G25"/>
  <c r="L25"/>
  <c r="F25"/>
  <c r="E41"/>
  <c r="E48"/>
  <c r="E44"/>
  <c r="N49" i="1" l="1"/>
  <c r="M49"/>
  <c r="K49" i="2" s="1"/>
  <c r="L49" i="1"/>
  <c r="J49"/>
  <c r="H49"/>
  <c r="E49"/>
  <c r="J46" i="2"/>
  <c r="K46"/>
  <c r="I46"/>
  <c r="H46"/>
  <c r="L46"/>
  <c r="G46"/>
  <c r="I49"/>
  <c r="F46"/>
  <c r="G49"/>
  <c r="E25"/>
  <c r="J49" l="1"/>
  <c r="H49"/>
  <c r="L49"/>
  <c r="F49"/>
  <c r="E46"/>
</calcChain>
</file>

<file path=xl/comments1.xml><?xml version="1.0" encoding="utf-8"?>
<comments xmlns="http://schemas.openxmlformats.org/spreadsheetml/2006/main">
  <authors>
    <author>Ganesh</author>
  </authors>
  <commentList>
    <comment ref="H3" authorId="0">
      <text>
        <r>
          <rPr>
            <sz val="9"/>
            <color indexed="81"/>
            <rFont val="Tahoma"/>
            <family val="2"/>
          </rPr>
          <t xml:space="preserve">Total agricultural advance(direct+Indirect)
</t>
        </r>
      </text>
    </comment>
  </commentList>
</comments>
</file>

<file path=xl/comments2.xml><?xml version="1.0" encoding="utf-8"?>
<comments xmlns="http://schemas.openxmlformats.org/spreadsheetml/2006/main">
  <authors>
    <author>Bikram</author>
    <author>Ganesh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 xml:space="preserve">(Gross NPA/Advance Sanctioned &amp; Utilized in the State)*100
Note:Advance Sanctioned &amp; Utilized in the State (From Banking key indicator _1  report)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1">
      <text>
        <r>
          <rPr>
            <b/>
            <sz val="9"/>
            <color indexed="81"/>
            <rFont val="Tahoma"/>
            <family val="2"/>
          </rPr>
          <t>(Advance Utilized in The State/Total Deposit)*100
Note:Advance Utilized in The State (From Banking key indicator _1  report)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1">
      <text>
        <r>
          <rPr>
            <b/>
            <sz val="9"/>
            <color indexed="81"/>
            <rFont val="Tahoma"/>
            <family val="2"/>
          </rPr>
          <t xml:space="preserve">(Total P.S advance/Advance Sanctioned &amp; Utilized in the State)*100
Note:Both fields from  Banking key indicator _1  report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1">
      <text>
        <r>
          <rPr>
            <b/>
            <sz val="9"/>
            <color indexed="81"/>
            <rFont val="Tahoma"/>
            <family val="2"/>
          </rPr>
          <t>(Total Finance to Agril/Advance Sanctioned &amp; Utilized in the State)*100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1">
      <text>
        <r>
          <rPr>
            <b/>
            <sz val="9"/>
            <color indexed="81"/>
            <rFont val="Tahoma"/>
            <family val="2"/>
          </rPr>
          <t>(Total Adv. to Weaker Section/Total P.S. Advance)*100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" authorId="1">
      <text>
        <r>
          <rPr>
            <b/>
            <sz val="9"/>
            <color indexed="81"/>
            <rFont val="Tahoma"/>
            <family val="2"/>
          </rPr>
          <t>(Total Adv. to DRI/Advance Sanctioned &amp; Utilized in the State)*100
Note:Both fields from  Banking key indicator _1  report</t>
        </r>
      </text>
    </comment>
    <comment ref="K3" authorId="1">
      <text>
        <r>
          <rPr>
            <b/>
            <sz val="9"/>
            <color indexed="81"/>
            <rFont val="Tahoma"/>
            <family val="2"/>
          </rPr>
          <t>(Advance to Women/Advance Sanctioned &amp; Utilized in the State)*100
Note:Both fields from  Banking key indicator _1  report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1">
      <text>
        <r>
          <rPr>
            <b/>
            <sz val="9"/>
            <color indexed="81"/>
            <rFont val="Tahoma"/>
            <family val="2"/>
          </rPr>
          <t>((Investment In state govt. Bonds+Advance Utilized in The State)/Total deposits)*100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<sst xmlns="http://schemas.openxmlformats.org/spreadsheetml/2006/main" count="123" uniqueCount="73">
  <si>
    <t>Amount in Crores</t>
  </si>
  <si>
    <t>Sl No.</t>
  </si>
  <si>
    <t>Name of Bank</t>
  </si>
  <si>
    <t>No. of Branches</t>
  </si>
  <si>
    <t>Total Deposit</t>
  </si>
  <si>
    <t>Advance Utilized in The State</t>
  </si>
  <si>
    <t>Advance Sanctioned &amp; Utilized in the State</t>
  </si>
  <si>
    <t>Total P.S. Advance</t>
  </si>
  <si>
    <t>Total Finance to Agril</t>
  </si>
  <si>
    <t>Advance to MSME</t>
  </si>
  <si>
    <t>Advance to Services Sector</t>
  </si>
  <si>
    <t>Total Adv. to Weaker Section</t>
  </si>
  <si>
    <t>Total Adv. to DRI</t>
  </si>
  <si>
    <t>Advance to Women</t>
  </si>
  <si>
    <t>Total Adv. to SC/ST</t>
  </si>
  <si>
    <t>Investment In state govt. Bonds</t>
  </si>
  <si>
    <t>Allahabad Bank</t>
  </si>
  <si>
    <t>Andhra Bank</t>
  </si>
  <si>
    <t>Bank of Baroda</t>
  </si>
  <si>
    <t>Bank of India</t>
  </si>
  <si>
    <t>Bank of Maharastra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</si>
  <si>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</si>
  <si>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</si>
  <si>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</si>
  <si>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</si>
  <si>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</si>
  <si>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</si>
  <si>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</si>
  <si>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&amp; Sind Bank</t>
  </si>
  <si>
    <t>Punjab National Bank</t>
  </si>
  <si>
    <t>State Bank of India</t>
  </si>
  <si>
    <t>Syndicate Bank</t>
  </si>
  <si>
    <t>UCO Bank</t>
  </si>
  <si>
    <t>United Bank of India</t>
  </si>
  <si>
    <t>Vijaya Bank</t>
  </si>
  <si>
    <t>Total Public Sector Banks</t>
  </si>
  <si>
    <t>Axis Bank Ltd</t>
  </si>
  <si>
    <t>Federal Bank</t>
  </si>
  <si>
    <t>HDFC Bank</t>
  </si>
  <si>
    <t>ICICI Bank</t>
  </si>
  <si>
    <t>Indus Ind Bank</t>
  </si>
  <si>
    <t>Karnatak Bank Ltd.</t>
  </si>
  <si>
    <t>Karur Vysya Bank</t>
  </si>
  <si>
    <t>Kotak Mahindra Bank Ltd</t>
  </si>
  <si>
    <t>Laxmi Vilas Bank</t>
  </si>
  <si>
    <t>The South Indian Bank Ltd.</t>
  </si>
  <si>
    <t>Total Private Sector Banks</t>
  </si>
  <si>
    <t>Utkal Gramya Bank</t>
  </si>
  <si>
    <t>Total of RRBs</t>
  </si>
  <si>
    <t>RIDF(NABARD)</t>
  </si>
  <si>
    <t>Total Commercial Banks</t>
  </si>
  <si>
    <t>Orissa State Co-Op. Bank</t>
  </si>
  <si>
    <t>Total of Co-operative bank</t>
  </si>
  <si>
    <t>GRAND TOTAL</t>
  </si>
  <si>
    <t>Odisha Gramya Bank</t>
  </si>
  <si>
    <t>Creadit &amp; Investment/Deposit ratio</t>
  </si>
  <si>
    <t>% of Advance to Women to Total Advance</t>
  </si>
  <si>
    <t>% of DRI Advance to Total Advance</t>
  </si>
  <si>
    <t>% of Adv. To Weaker Section to PS Adv.</t>
  </si>
  <si>
    <t>% of Agril Finance to Total Advance</t>
  </si>
  <si>
    <t>% of P.S Adv to Total Adv</t>
  </si>
  <si>
    <t>CD Ratio</t>
  </si>
  <si>
    <t>% of NPA to Total Advance</t>
  </si>
  <si>
    <t>GROSS NPA</t>
  </si>
  <si>
    <t>Amt.in Crores</t>
  </si>
  <si>
    <t>DCB Bank Ltd</t>
  </si>
  <si>
    <t>Yes Bank</t>
  </si>
  <si>
    <t>City Union Bank</t>
  </si>
  <si>
    <t>Standard Chartered Bank</t>
  </si>
  <si>
    <t>Union Bank of India</t>
  </si>
  <si>
    <t>IDBI Bank</t>
  </si>
  <si>
    <t>Bandhan Bank</t>
  </si>
  <si>
    <t>BANKING KEY INDICATOR AS ON 31.03.2018</t>
  </si>
</sst>
</file>

<file path=xl/styles.xml><?xml version="1.0" encoding="utf-8"?>
<styleSheet xmlns="http://schemas.openxmlformats.org/spreadsheetml/2006/main">
  <numFmts count="1">
    <numFmt numFmtId="164" formatCode="00000"/>
  </numFmts>
  <fonts count="29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Rockwell"/>
      <family val="1"/>
    </font>
    <font>
      <b/>
      <sz val="16"/>
      <name val="Rockwell"/>
      <family val="1"/>
    </font>
    <font>
      <sz val="14"/>
      <name val="Rockwell"/>
      <family val="1"/>
    </font>
    <font>
      <b/>
      <sz val="14"/>
      <name val="Rockwell"/>
      <family val="1"/>
    </font>
    <font>
      <sz val="11"/>
      <name val="Rockwell"/>
      <family val="1"/>
    </font>
    <font>
      <b/>
      <sz val="11"/>
      <name val="Rockwell"/>
      <family val="1"/>
    </font>
    <font>
      <b/>
      <sz val="20"/>
      <name val="Rockwell"/>
      <family val="1"/>
    </font>
    <font>
      <b/>
      <sz val="18"/>
      <name val="Rockwell"/>
      <family val="1"/>
    </font>
    <font>
      <b/>
      <sz val="24"/>
      <name val="Rockwell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2" fontId="20" fillId="0" borderId="15" xfId="0" applyNumberFormat="1" applyFont="1" applyFill="1" applyBorder="1" applyAlignment="1">
      <alignment vertical="center" wrapText="1"/>
    </xf>
    <xf numFmtId="2" fontId="21" fillId="0" borderId="15" xfId="0" applyNumberFormat="1" applyFont="1" applyFill="1" applyBorder="1" applyAlignment="1">
      <alignment vertical="center" wrapText="1"/>
    </xf>
    <xf numFmtId="2" fontId="20" fillId="0" borderId="15" xfId="0" applyNumberFormat="1" applyFont="1" applyFill="1" applyBorder="1" applyAlignment="1">
      <alignment vertical="center"/>
    </xf>
    <xf numFmtId="2" fontId="20" fillId="0" borderId="1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1" fontId="23" fillId="0" borderId="1" xfId="0" applyNumberFormat="1" applyFont="1" applyFill="1" applyBorder="1" applyAlignment="1">
      <alignment horizontal="center" vertical="center" textRotation="90" wrapText="1"/>
    </xf>
    <xf numFmtId="2" fontId="21" fillId="0" borderId="1" xfId="0" applyNumberFormat="1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/>
    </xf>
    <xf numFmtId="2" fontId="21" fillId="0" borderId="17" xfId="0" applyNumberFormat="1" applyFont="1" applyFill="1" applyBorder="1" applyAlignment="1">
      <alignment vertical="center" wrapText="1"/>
    </xf>
    <xf numFmtId="1" fontId="20" fillId="0" borderId="1" xfId="0" applyNumberFormat="1" applyFont="1" applyFill="1" applyBorder="1" applyAlignment="1">
      <alignment vertical="center" wrapText="1"/>
    </xf>
    <xf numFmtId="1" fontId="21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" fontId="21" fillId="0" borderId="17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5" fillId="0" borderId="1" xfId="0" applyFont="1" applyFill="1" applyBorder="1" applyAlignment="1">
      <alignment horizontal="center" vertical="center" textRotation="90" wrapText="1"/>
    </xf>
    <xf numFmtId="1" fontId="24" fillId="0" borderId="1" xfId="0" applyNumberFormat="1" applyFont="1" applyFill="1" applyBorder="1" applyAlignment="1">
      <alignment horizontal="right" vertical="center"/>
    </xf>
    <xf numFmtId="2" fontId="24" fillId="0" borderId="1" xfId="0" applyNumberFormat="1" applyFont="1" applyFill="1" applyBorder="1" applyAlignment="1">
      <alignment horizontal="right" vertical="center" wrapText="1"/>
    </xf>
    <xf numFmtId="2" fontId="25" fillId="0" borderId="1" xfId="0" applyNumberFormat="1" applyFont="1" applyFill="1" applyBorder="1" applyAlignment="1">
      <alignment horizontal="right" vertical="center" wrapText="1"/>
    </xf>
    <xf numFmtId="2" fontId="25" fillId="0" borderId="17" xfId="0" applyNumberFormat="1" applyFont="1" applyFill="1" applyBorder="1" applyAlignment="1">
      <alignment horizontal="right" vertical="center" wrapText="1"/>
    </xf>
    <xf numFmtId="1" fontId="25" fillId="0" borderId="1" xfId="0" applyNumberFormat="1" applyFont="1" applyFill="1" applyBorder="1" applyAlignment="1">
      <alignment horizontal="right" vertical="center" wrapText="1"/>
    </xf>
    <xf numFmtId="1" fontId="25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textRotation="90" wrapText="1"/>
    </xf>
    <xf numFmtId="164" fontId="25" fillId="0" borderId="0" xfId="0" applyNumberFormat="1" applyFont="1" applyFill="1" applyBorder="1" applyAlignment="1">
      <alignment vertical="center" textRotation="90" wrapText="1"/>
    </xf>
    <xf numFmtId="2" fontId="25" fillId="0" borderId="0" xfId="0" applyNumberFormat="1" applyFont="1" applyFill="1" applyBorder="1" applyAlignment="1">
      <alignment vertical="center" wrapText="1"/>
    </xf>
    <xf numFmtId="2" fontId="25" fillId="0" borderId="0" xfId="0" applyNumberFormat="1" applyFont="1" applyFill="1" applyBorder="1" applyAlignment="1">
      <alignment vertical="center" textRotation="91"/>
    </xf>
    <xf numFmtId="2" fontId="25" fillId="0" borderId="0" xfId="0" applyNumberFormat="1" applyFont="1" applyFill="1" applyBorder="1" applyAlignment="1">
      <alignment horizontal="center" vertical="center" textRotation="90"/>
    </xf>
    <xf numFmtId="2" fontId="25" fillId="0" borderId="0" xfId="0" applyNumberFormat="1" applyFont="1" applyFill="1" applyBorder="1" applyAlignment="1">
      <alignment horizontal="center" vertical="center" textRotation="90" wrapText="1"/>
    </xf>
    <xf numFmtId="2" fontId="25" fillId="0" borderId="0" xfId="0" applyNumberFormat="1" applyFont="1" applyFill="1" applyBorder="1" applyAlignment="1">
      <alignment vertical="center" textRotation="90"/>
    </xf>
    <xf numFmtId="1" fontId="25" fillId="0" borderId="0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vertical="center" textRotation="90"/>
    </xf>
    <xf numFmtId="0" fontId="25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2" fontId="24" fillId="0" borderId="15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2" fontId="25" fillId="0" borderId="15" xfId="0" applyNumberFormat="1" applyFont="1" applyFill="1" applyBorder="1" applyAlignment="1">
      <alignment horizontal="right"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2" fontId="25" fillId="0" borderId="18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 textRotation="90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vertical="center" wrapText="1"/>
    </xf>
    <xf numFmtId="2" fontId="21" fillId="0" borderId="18" xfId="0" applyNumberFormat="1" applyFont="1" applyFill="1" applyBorder="1" applyAlignment="1">
      <alignment vertical="center" wrapText="1"/>
    </xf>
    <xf numFmtId="2" fontId="22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0" borderId="12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right" vertical="center" wrapText="1"/>
    </xf>
    <xf numFmtId="1" fontId="23" fillId="0" borderId="13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60" zoomScaleNormal="80" zoomScalePage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1" sqref="N1:O1"/>
    </sheetView>
  </sheetViews>
  <sheetFormatPr defaultRowHeight="18"/>
  <cols>
    <col min="1" max="1" width="9.140625" style="52" bestFit="1" customWidth="1"/>
    <col min="2" max="2" width="41.85546875" style="5" bestFit="1" customWidth="1"/>
    <col min="3" max="3" width="8.42578125" style="5" bestFit="1" customWidth="1"/>
    <col min="4" max="6" width="16.42578125" style="5" bestFit="1" customWidth="1"/>
    <col min="7" max="11" width="14.5703125" style="5" bestFit="1" customWidth="1"/>
    <col min="12" max="12" width="12.7109375" style="5" bestFit="1" customWidth="1"/>
    <col min="13" max="14" width="14.5703125" style="5" bestFit="1" customWidth="1"/>
    <col min="15" max="15" width="12.7109375" style="5" bestFit="1" customWidth="1"/>
    <col min="16" max="16384" width="9.140625" style="5"/>
  </cols>
  <sheetData>
    <row r="1" spans="1:15" ht="24" thickBot="1">
      <c r="N1" s="58"/>
      <c r="O1" s="58"/>
    </row>
    <row r="2" spans="1:15" s="22" customFormat="1" ht="31.5" customHeight="1">
      <c r="A2" s="63" t="s">
        <v>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 t="s">
        <v>0</v>
      </c>
      <c r="O2" s="66"/>
    </row>
    <row r="3" spans="1:15" s="22" customFormat="1" ht="99" customHeight="1">
      <c r="A3" s="23" t="s">
        <v>1</v>
      </c>
      <c r="B3" s="24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53" t="s">
        <v>15</v>
      </c>
    </row>
    <row r="4" spans="1:15" ht="36" customHeight="1">
      <c r="A4" s="54">
        <v>1</v>
      </c>
      <c r="B4" s="55" t="s">
        <v>16</v>
      </c>
      <c r="C4" s="10">
        <v>101</v>
      </c>
      <c r="D4" s="4">
        <v>4727.54</v>
      </c>
      <c r="E4" s="4">
        <v>3836.04</v>
      </c>
      <c r="F4" s="4">
        <v>3252.67</v>
      </c>
      <c r="G4" s="4">
        <v>1519.8</v>
      </c>
      <c r="H4" s="4">
        <v>331.19</v>
      </c>
      <c r="I4" s="4">
        <v>1016.37</v>
      </c>
      <c r="J4" s="4">
        <v>978.68</v>
      </c>
      <c r="K4" s="4">
        <v>243.89</v>
      </c>
      <c r="L4" s="4">
        <v>1.1599999999999999</v>
      </c>
      <c r="M4" s="4">
        <v>418.79</v>
      </c>
      <c r="N4" s="4">
        <v>147.88</v>
      </c>
      <c r="O4" s="1">
        <v>0</v>
      </c>
    </row>
    <row r="5" spans="1:15" ht="36" customHeight="1">
      <c r="A5" s="54">
        <v>2</v>
      </c>
      <c r="B5" s="55" t="s">
        <v>17</v>
      </c>
      <c r="C5" s="10">
        <v>181</v>
      </c>
      <c r="D5" s="4">
        <v>9938.0499999999993</v>
      </c>
      <c r="E5" s="4">
        <v>4355.78</v>
      </c>
      <c r="F5" s="4">
        <v>3373.18</v>
      </c>
      <c r="G5" s="4">
        <v>600.41</v>
      </c>
      <c r="H5" s="4">
        <v>555.32000000000005</v>
      </c>
      <c r="I5" s="4">
        <v>1020.6699999999998</v>
      </c>
      <c r="J5" s="4">
        <v>610.79</v>
      </c>
      <c r="K5" s="4">
        <v>372.28</v>
      </c>
      <c r="L5" s="4">
        <v>36.46</v>
      </c>
      <c r="M5" s="4">
        <v>412.62</v>
      </c>
      <c r="N5" s="4">
        <v>114.2</v>
      </c>
      <c r="O5" s="1">
        <v>0</v>
      </c>
    </row>
    <row r="6" spans="1:15" ht="36" customHeight="1">
      <c r="A6" s="54">
        <v>3</v>
      </c>
      <c r="B6" s="55" t="s">
        <v>18</v>
      </c>
      <c r="C6" s="10">
        <v>133</v>
      </c>
      <c r="D6" s="4">
        <v>5246.98</v>
      </c>
      <c r="E6" s="4">
        <v>3785.79</v>
      </c>
      <c r="F6" s="4">
        <v>3186.85</v>
      </c>
      <c r="G6" s="4">
        <v>2846.4</v>
      </c>
      <c r="H6" s="4">
        <v>556.78</v>
      </c>
      <c r="I6" s="4">
        <v>1830.02</v>
      </c>
      <c r="J6" s="4">
        <v>801.58</v>
      </c>
      <c r="K6" s="4">
        <v>1112.58</v>
      </c>
      <c r="L6" s="4">
        <v>2.31</v>
      </c>
      <c r="M6" s="4">
        <v>281.67</v>
      </c>
      <c r="N6" s="4">
        <v>490.57</v>
      </c>
      <c r="O6" s="1">
        <v>0</v>
      </c>
    </row>
    <row r="7" spans="1:15" ht="36" customHeight="1">
      <c r="A7" s="54">
        <v>4</v>
      </c>
      <c r="B7" s="55" t="s">
        <v>19</v>
      </c>
      <c r="C7" s="10">
        <v>256</v>
      </c>
      <c r="D7" s="4">
        <v>14151.76</v>
      </c>
      <c r="E7" s="4">
        <v>9585.24</v>
      </c>
      <c r="F7" s="4">
        <v>6917.15</v>
      </c>
      <c r="G7" s="4">
        <v>3733.87</v>
      </c>
      <c r="H7" s="4">
        <v>1435.44</v>
      </c>
      <c r="I7" s="4">
        <v>1648.7199999999998</v>
      </c>
      <c r="J7" s="4">
        <v>1222.19</v>
      </c>
      <c r="K7" s="4">
        <v>913.77</v>
      </c>
      <c r="L7" s="4">
        <v>25.17</v>
      </c>
      <c r="M7" s="4">
        <v>146.75</v>
      </c>
      <c r="N7" s="4">
        <v>335.89</v>
      </c>
      <c r="O7" s="1">
        <v>5</v>
      </c>
    </row>
    <row r="8" spans="1:15" ht="36" customHeight="1">
      <c r="A8" s="54">
        <v>5</v>
      </c>
      <c r="B8" s="55" t="s">
        <v>20</v>
      </c>
      <c r="C8" s="10">
        <v>8</v>
      </c>
      <c r="D8" s="4">
        <v>213.22</v>
      </c>
      <c r="E8" s="4">
        <v>111.57</v>
      </c>
      <c r="F8" s="4">
        <v>111.57</v>
      </c>
      <c r="G8" s="4">
        <v>76.540000000000006</v>
      </c>
      <c r="H8" s="4">
        <v>0.53</v>
      </c>
      <c r="I8" s="4">
        <v>47.01</v>
      </c>
      <c r="J8" s="4">
        <v>0</v>
      </c>
      <c r="K8" s="4">
        <v>0</v>
      </c>
      <c r="L8" s="4">
        <v>0</v>
      </c>
      <c r="M8" s="4">
        <v>0.45</v>
      </c>
      <c r="N8" s="4">
        <v>0.15</v>
      </c>
      <c r="O8" s="1">
        <v>0</v>
      </c>
    </row>
    <row r="9" spans="1:15" ht="36" customHeight="1">
      <c r="A9" s="54">
        <v>6</v>
      </c>
      <c r="B9" s="55" t="s">
        <v>21</v>
      </c>
      <c r="C9" s="10">
        <v>176</v>
      </c>
      <c r="D9" s="4">
        <v>7823.87</v>
      </c>
      <c r="E9" s="4">
        <v>3648.75</v>
      </c>
      <c r="F9" s="4">
        <v>3648.75</v>
      </c>
      <c r="G9" s="4">
        <v>3132.87</v>
      </c>
      <c r="H9" s="4">
        <v>604.84</v>
      </c>
      <c r="I9" s="4">
        <v>2313.5499999999997</v>
      </c>
      <c r="J9" s="4">
        <v>1279.31</v>
      </c>
      <c r="K9" s="4">
        <v>245.03</v>
      </c>
      <c r="L9" s="4">
        <v>4.12</v>
      </c>
      <c r="M9" s="4">
        <v>0.28999999999999998</v>
      </c>
      <c r="N9" s="4">
        <v>65.05</v>
      </c>
      <c r="O9" s="1">
        <v>0</v>
      </c>
    </row>
    <row r="10" spans="1:15" ht="36" customHeight="1">
      <c r="A10" s="54">
        <v>7</v>
      </c>
      <c r="B10" s="55" t="s">
        <v>22</v>
      </c>
      <c r="C10" s="10">
        <v>105</v>
      </c>
      <c r="D10" s="4">
        <v>3742.6</v>
      </c>
      <c r="E10" s="4">
        <v>5817.97</v>
      </c>
      <c r="F10" s="4">
        <v>2074.0700000000002</v>
      </c>
      <c r="G10" s="4">
        <v>1238.22</v>
      </c>
      <c r="H10" s="4">
        <v>460.26</v>
      </c>
      <c r="I10" s="4">
        <v>555.39</v>
      </c>
      <c r="J10" s="4">
        <v>448.51</v>
      </c>
      <c r="K10" s="4">
        <v>161.58000000000001</v>
      </c>
      <c r="L10" s="4">
        <v>3.67</v>
      </c>
      <c r="M10" s="4">
        <v>359.72</v>
      </c>
      <c r="N10" s="4">
        <v>284.23</v>
      </c>
      <c r="O10" s="1">
        <v>0</v>
      </c>
    </row>
    <row r="11" spans="1:15" ht="36" customHeight="1">
      <c r="A11" s="54">
        <v>8</v>
      </c>
      <c r="B11" s="55" t="s">
        <v>23</v>
      </c>
      <c r="C11" s="10">
        <v>57</v>
      </c>
      <c r="D11" s="4">
        <v>2487.0700000000002</v>
      </c>
      <c r="E11" s="4">
        <v>2437.56</v>
      </c>
      <c r="F11" s="4">
        <v>857.56</v>
      </c>
      <c r="G11" s="4">
        <v>608.41999999999996</v>
      </c>
      <c r="H11" s="4">
        <v>176.68</v>
      </c>
      <c r="I11" s="4">
        <v>368.21000000000004</v>
      </c>
      <c r="J11" s="4">
        <v>300.02999999999997</v>
      </c>
      <c r="K11" s="4">
        <v>0</v>
      </c>
      <c r="L11" s="4">
        <v>0.01</v>
      </c>
      <c r="M11" s="4">
        <v>11.63</v>
      </c>
      <c r="N11" s="4">
        <v>7.78</v>
      </c>
      <c r="O11" s="1">
        <v>0</v>
      </c>
    </row>
    <row r="12" spans="1:15" ht="36" customHeight="1">
      <c r="A12" s="54">
        <v>9</v>
      </c>
      <c r="B12" s="55" t="s">
        <v>24</v>
      </c>
      <c r="C12" s="10">
        <v>22</v>
      </c>
      <c r="D12" s="4">
        <v>309.70999999999998</v>
      </c>
      <c r="E12" s="4">
        <v>240.42</v>
      </c>
      <c r="F12" s="4">
        <v>240.42</v>
      </c>
      <c r="G12" s="4">
        <v>129.69999999999999</v>
      </c>
      <c r="H12" s="4">
        <v>9.92</v>
      </c>
      <c r="I12" s="4">
        <v>70.55</v>
      </c>
      <c r="J12" s="4">
        <v>68.25</v>
      </c>
      <c r="K12" s="4">
        <v>7.11</v>
      </c>
      <c r="L12" s="4">
        <v>0.09</v>
      </c>
      <c r="M12" s="4">
        <v>19.149999999999999</v>
      </c>
      <c r="N12" s="4">
        <v>4.0999999999999996</v>
      </c>
      <c r="O12" s="1">
        <v>0</v>
      </c>
    </row>
    <row r="13" spans="1:15" ht="36" customHeight="1">
      <c r="A13" s="54">
        <v>10</v>
      </c>
      <c r="B13" s="55" t="s">
        <v>70</v>
      </c>
      <c r="C13" s="10">
        <v>76</v>
      </c>
      <c r="D13" s="4">
        <v>4429.49</v>
      </c>
      <c r="E13" s="4">
        <v>3329.92</v>
      </c>
      <c r="F13" s="4">
        <v>2088.33</v>
      </c>
      <c r="G13" s="4">
        <v>1378.77</v>
      </c>
      <c r="H13" s="4">
        <v>429.01</v>
      </c>
      <c r="I13" s="4">
        <v>655.27</v>
      </c>
      <c r="J13" s="4">
        <v>506.13</v>
      </c>
      <c r="K13" s="4">
        <v>419.74</v>
      </c>
      <c r="L13" s="4">
        <v>0.09</v>
      </c>
      <c r="M13" s="4">
        <v>204.43</v>
      </c>
      <c r="N13" s="4">
        <v>68.17</v>
      </c>
      <c r="O13" s="1">
        <v>0</v>
      </c>
    </row>
    <row r="14" spans="1:15" ht="36" customHeight="1">
      <c r="A14" s="54">
        <v>11</v>
      </c>
      <c r="B14" s="55" t="s">
        <v>25</v>
      </c>
      <c r="C14" s="10">
        <v>105</v>
      </c>
      <c r="D14" s="4">
        <v>3909.18</v>
      </c>
      <c r="E14" s="4">
        <v>2107.89</v>
      </c>
      <c r="F14" s="4">
        <v>1162.67</v>
      </c>
      <c r="G14" s="4">
        <v>782.64</v>
      </c>
      <c r="H14" s="4">
        <v>263.62</v>
      </c>
      <c r="I14" s="4">
        <v>410.3</v>
      </c>
      <c r="J14" s="4">
        <v>356</v>
      </c>
      <c r="K14" s="4">
        <v>315.97000000000003</v>
      </c>
      <c r="L14" s="4">
        <v>0.64</v>
      </c>
      <c r="M14" s="4">
        <v>88.12</v>
      </c>
      <c r="N14" s="4">
        <v>44.95</v>
      </c>
      <c r="O14" s="1">
        <v>0</v>
      </c>
    </row>
    <row r="15" spans="1:15" ht="36" customHeight="1">
      <c r="A15" s="54">
        <v>12</v>
      </c>
      <c r="B15" s="55" t="s">
        <v>26</v>
      </c>
      <c r="C15" s="10">
        <v>130</v>
      </c>
      <c r="D15" s="4">
        <v>5910.51</v>
      </c>
      <c r="E15" s="4">
        <v>2524.42</v>
      </c>
      <c r="F15" s="4">
        <v>2524.42</v>
      </c>
      <c r="G15" s="4">
        <v>1603.86</v>
      </c>
      <c r="H15" s="4">
        <v>420.66</v>
      </c>
      <c r="I15" s="4">
        <v>904.98</v>
      </c>
      <c r="J15" s="4">
        <v>278.07</v>
      </c>
      <c r="K15" s="4">
        <v>162.02000000000001</v>
      </c>
      <c r="L15" s="4">
        <v>35.15</v>
      </c>
      <c r="M15" s="4">
        <v>133.41999999999999</v>
      </c>
      <c r="N15" s="4">
        <v>2.2400000000000002</v>
      </c>
      <c r="O15" s="1">
        <v>0</v>
      </c>
    </row>
    <row r="16" spans="1:15" ht="36" customHeight="1">
      <c r="A16" s="54">
        <v>13</v>
      </c>
      <c r="B16" s="55" t="s">
        <v>27</v>
      </c>
      <c r="C16" s="10">
        <v>64</v>
      </c>
      <c r="D16" s="4">
        <v>5064.6000000000004</v>
      </c>
      <c r="E16" s="4">
        <v>5318.59</v>
      </c>
      <c r="F16" s="4">
        <v>2072.0300000000002</v>
      </c>
      <c r="G16" s="4">
        <v>1101.56</v>
      </c>
      <c r="H16" s="4">
        <v>74.58</v>
      </c>
      <c r="I16" s="4">
        <v>1342.46</v>
      </c>
      <c r="J16" s="4">
        <v>1268.58</v>
      </c>
      <c r="K16" s="4">
        <v>168.95</v>
      </c>
      <c r="L16" s="4">
        <v>0.04</v>
      </c>
      <c r="M16" s="4">
        <v>126.68</v>
      </c>
      <c r="N16" s="4">
        <v>144.25</v>
      </c>
      <c r="O16" s="1">
        <v>0</v>
      </c>
    </row>
    <row r="17" spans="1:15" ht="36" customHeight="1">
      <c r="A17" s="54">
        <v>14</v>
      </c>
      <c r="B17" s="55" t="s">
        <v>28</v>
      </c>
      <c r="C17" s="10">
        <v>18</v>
      </c>
      <c r="D17" s="4">
        <v>650.39</v>
      </c>
      <c r="E17" s="4">
        <v>1145.22</v>
      </c>
      <c r="F17" s="4">
        <v>351.82</v>
      </c>
      <c r="G17" s="4">
        <v>319.52</v>
      </c>
      <c r="H17" s="4">
        <v>180.45</v>
      </c>
      <c r="I17" s="4">
        <v>92.88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1">
        <v>0</v>
      </c>
    </row>
    <row r="18" spans="1:15" ht="36" customHeight="1">
      <c r="A18" s="54">
        <v>15</v>
      </c>
      <c r="B18" s="55" t="s">
        <v>29</v>
      </c>
      <c r="C18" s="10">
        <v>175</v>
      </c>
      <c r="D18" s="4">
        <v>6543.89</v>
      </c>
      <c r="E18" s="4">
        <v>4487.54</v>
      </c>
      <c r="F18" s="4">
        <v>4487.54</v>
      </c>
      <c r="G18" s="4">
        <v>2221.81</v>
      </c>
      <c r="H18" s="4">
        <v>672.06</v>
      </c>
      <c r="I18" s="4">
        <v>1318.3500000000001</v>
      </c>
      <c r="J18" s="4">
        <v>1106.53</v>
      </c>
      <c r="K18" s="4">
        <v>348.8</v>
      </c>
      <c r="L18" s="4">
        <v>70.8</v>
      </c>
      <c r="M18" s="4">
        <v>543.25</v>
      </c>
      <c r="N18" s="4">
        <v>109.54</v>
      </c>
      <c r="O18" s="1">
        <v>0</v>
      </c>
    </row>
    <row r="19" spans="1:15" ht="36" customHeight="1">
      <c r="A19" s="54">
        <v>16</v>
      </c>
      <c r="B19" s="55" t="s">
        <v>30</v>
      </c>
      <c r="C19" s="10">
        <v>881</v>
      </c>
      <c r="D19" s="4">
        <v>91854.16</v>
      </c>
      <c r="E19" s="4">
        <v>59518.31</v>
      </c>
      <c r="F19" s="4">
        <v>27480.95</v>
      </c>
      <c r="G19" s="4">
        <v>13009.83</v>
      </c>
      <c r="H19" s="4">
        <v>3928.78</v>
      </c>
      <c r="I19" s="4">
        <v>6543.2899999999991</v>
      </c>
      <c r="J19" s="4">
        <v>2537.7600000000002</v>
      </c>
      <c r="K19" s="4">
        <v>2709.71</v>
      </c>
      <c r="L19" s="4">
        <v>9.81</v>
      </c>
      <c r="M19" s="4">
        <v>2898.46</v>
      </c>
      <c r="N19" s="4">
        <v>2814.21</v>
      </c>
      <c r="O19" s="1">
        <v>0</v>
      </c>
    </row>
    <row r="20" spans="1:15" ht="36" customHeight="1">
      <c r="A20" s="54">
        <v>17</v>
      </c>
      <c r="B20" s="55" t="s">
        <v>31</v>
      </c>
      <c r="C20" s="10">
        <v>110</v>
      </c>
      <c r="D20" s="4">
        <v>4442.3100000000004</v>
      </c>
      <c r="E20" s="4">
        <v>3203.27</v>
      </c>
      <c r="F20" s="4">
        <v>1252.1199999999999</v>
      </c>
      <c r="G20" s="4">
        <v>776.37</v>
      </c>
      <c r="H20" s="4">
        <v>184.81</v>
      </c>
      <c r="I20" s="4">
        <v>420.71000000000004</v>
      </c>
      <c r="J20" s="4">
        <v>360.17</v>
      </c>
      <c r="K20" s="4">
        <v>113.15</v>
      </c>
      <c r="L20" s="4">
        <v>31.19</v>
      </c>
      <c r="M20" s="4">
        <v>215.68</v>
      </c>
      <c r="N20" s="4">
        <v>98.75</v>
      </c>
      <c r="O20" s="1">
        <v>0</v>
      </c>
    </row>
    <row r="21" spans="1:15" ht="36" customHeight="1">
      <c r="A21" s="54">
        <v>18</v>
      </c>
      <c r="B21" s="55" t="s">
        <v>32</v>
      </c>
      <c r="C21" s="10">
        <v>250</v>
      </c>
      <c r="D21" s="4">
        <v>15220.11</v>
      </c>
      <c r="E21" s="4">
        <v>9278.1299999999992</v>
      </c>
      <c r="F21" s="4">
        <v>6207.4</v>
      </c>
      <c r="G21" s="4">
        <v>4065.15</v>
      </c>
      <c r="H21" s="4">
        <v>1924.23</v>
      </c>
      <c r="I21" s="4">
        <v>1747.0099999999998</v>
      </c>
      <c r="J21" s="4">
        <v>1002.44</v>
      </c>
      <c r="K21" s="4">
        <v>967.47</v>
      </c>
      <c r="L21" s="4">
        <v>22.47</v>
      </c>
      <c r="M21" s="4">
        <v>959.7</v>
      </c>
      <c r="N21" s="4">
        <v>378.64</v>
      </c>
      <c r="O21" s="1">
        <v>572.55999999999995</v>
      </c>
    </row>
    <row r="22" spans="1:15" ht="36" customHeight="1">
      <c r="A22" s="54">
        <v>19</v>
      </c>
      <c r="B22" s="55" t="s">
        <v>69</v>
      </c>
      <c r="C22" s="10">
        <v>137</v>
      </c>
      <c r="D22" s="4">
        <v>13750.3</v>
      </c>
      <c r="E22" s="4">
        <v>8550.4</v>
      </c>
      <c r="F22" s="4">
        <v>5180.88</v>
      </c>
      <c r="G22" s="4">
        <v>2712.75</v>
      </c>
      <c r="H22" s="4">
        <v>598.79999999999995</v>
      </c>
      <c r="I22" s="4">
        <v>1603.4</v>
      </c>
      <c r="J22" s="4">
        <v>1017.36</v>
      </c>
      <c r="K22" s="4">
        <v>635.41</v>
      </c>
      <c r="L22" s="4">
        <v>1.89</v>
      </c>
      <c r="M22" s="4">
        <v>437.38</v>
      </c>
      <c r="N22" s="4">
        <v>159.38</v>
      </c>
      <c r="O22" s="1">
        <v>0</v>
      </c>
    </row>
    <row r="23" spans="1:15" ht="36" customHeight="1">
      <c r="A23" s="54">
        <v>20</v>
      </c>
      <c r="B23" s="55" t="s">
        <v>33</v>
      </c>
      <c r="C23" s="10">
        <v>135</v>
      </c>
      <c r="D23" s="4">
        <v>5224.74</v>
      </c>
      <c r="E23" s="4">
        <v>2586.4699999999998</v>
      </c>
      <c r="F23" s="4">
        <v>2133.62</v>
      </c>
      <c r="G23" s="4">
        <v>1925.3</v>
      </c>
      <c r="H23" s="4">
        <v>690.46</v>
      </c>
      <c r="I23" s="4">
        <v>786.14</v>
      </c>
      <c r="J23" s="4">
        <v>519.91999999999996</v>
      </c>
      <c r="K23" s="4">
        <v>541.91999999999996</v>
      </c>
      <c r="L23" s="4">
        <v>2.98</v>
      </c>
      <c r="M23" s="4">
        <v>492.92</v>
      </c>
      <c r="N23" s="4">
        <v>283.61</v>
      </c>
      <c r="O23" s="1">
        <v>0</v>
      </c>
    </row>
    <row r="24" spans="1:15" ht="36" customHeight="1">
      <c r="A24" s="54">
        <v>21</v>
      </c>
      <c r="B24" s="55" t="s">
        <v>34</v>
      </c>
      <c r="C24" s="10">
        <v>35</v>
      </c>
      <c r="D24" s="4">
        <v>1146.47</v>
      </c>
      <c r="E24" s="4">
        <v>594.87</v>
      </c>
      <c r="F24" s="4">
        <v>594.87</v>
      </c>
      <c r="G24" s="4">
        <v>309.70999999999998</v>
      </c>
      <c r="H24" s="4">
        <v>50.68</v>
      </c>
      <c r="I24" s="4">
        <v>113.19</v>
      </c>
      <c r="J24" s="4">
        <v>88.45</v>
      </c>
      <c r="K24" s="4">
        <v>75.62</v>
      </c>
      <c r="L24" s="4">
        <v>0</v>
      </c>
      <c r="M24" s="4">
        <v>87.45</v>
      </c>
      <c r="N24" s="4">
        <v>29.21</v>
      </c>
      <c r="O24" s="1">
        <v>0</v>
      </c>
    </row>
    <row r="25" spans="1:15" s="22" customFormat="1" ht="36" customHeight="1">
      <c r="A25" s="59" t="s">
        <v>35</v>
      </c>
      <c r="B25" s="60"/>
      <c r="C25" s="11">
        <f>SUM(C4:C24)</f>
        <v>3155</v>
      </c>
      <c r="D25" s="7">
        <f t="shared" ref="D25:O25" si="0">SUM(D4:D24)</f>
        <v>206786.94999999998</v>
      </c>
      <c r="E25" s="7">
        <f t="shared" si="0"/>
        <v>136464.15</v>
      </c>
      <c r="F25" s="7">
        <f t="shared" si="0"/>
        <v>79198.87</v>
      </c>
      <c r="G25" s="7">
        <f t="shared" si="0"/>
        <v>44093.500000000007</v>
      </c>
      <c r="H25" s="7">
        <f t="shared" si="0"/>
        <v>13549.099999999999</v>
      </c>
      <c r="I25" s="7">
        <f t="shared" si="0"/>
        <v>24808.469999999994</v>
      </c>
      <c r="J25" s="7">
        <f t="shared" si="0"/>
        <v>14750.750000000002</v>
      </c>
      <c r="K25" s="7">
        <f t="shared" si="0"/>
        <v>9515.0000000000018</v>
      </c>
      <c r="L25" s="7">
        <f t="shared" si="0"/>
        <v>248.04999999999998</v>
      </c>
      <c r="M25" s="7">
        <f t="shared" si="0"/>
        <v>7838.56</v>
      </c>
      <c r="N25" s="7">
        <f t="shared" si="0"/>
        <v>5582.8</v>
      </c>
      <c r="O25" s="2">
        <f t="shared" si="0"/>
        <v>577.55999999999995</v>
      </c>
    </row>
    <row r="26" spans="1:15" ht="36" customHeight="1">
      <c r="A26" s="54">
        <v>22</v>
      </c>
      <c r="B26" s="55" t="s">
        <v>36</v>
      </c>
      <c r="C26" s="10">
        <v>158</v>
      </c>
      <c r="D26" s="4">
        <v>14453.15</v>
      </c>
      <c r="E26" s="4">
        <v>11507.65</v>
      </c>
      <c r="F26" s="4">
        <v>10233.290000000001</v>
      </c>
      <c r="G26" s="4">
        <v>6887.29</v>
      </c>
      <c r="H26" s="4">
        <v>1840.18</v>
      </c>
      <c r="I26" s="4">
        <v>4076.5499999999993</v>
      </c>
      <c r="J26" s="4">
        <v>1570.78</v>
      </c>
      <c r="K26" s="4">
        <v>953.36</v>
      </c>
      <c r="L26" s="4">
        <v>0.18</v>
      </c>
      <c r="M26" s="4">
        <v>193.82</v>
      </c>
      <c r="N26" s="4">
        <v>79.11</v>
      </c>
      <c r="O26" s="1">
        <v>0</v>
      </c>
    </row>
    <row r="27" spans="1:15" ht="36" customHeight="1">
      <c r="A27" s="54">
        <v>23</v>
      </c>
      <c r="B27" s="55" t="s">
        <v>71</v>
      </c>
      <c r="C27" s="10">
        <v>28</v>
      </c>
      <c r="D27" s="4">
        <v>931.57</v>
      </c>
      <c r="E27" s="4">
        <v>648.67999999999995</v>
      </c>
      <c r="F27" s="4">
        <v>648.67999999999995</v>
      </c>
      <c r="G27" s="4">
        <v>634.84</v>
      </c>
      <c r="H27" s="4">
        <v>305.02</v>
      </c>
      <c r="I27" s="4">
        <v>322.5</v>
      </c>
      <c r="J27" s="4">
        <v>0</v>
      </c>
      <c r="K27" s="4">
        <v>534.41999999999996</v>
      </c>
      <c r="L27" s="4">
        <v>0</v>
      </c>
      <c r="M27" s="4">
        <v>547.64</v>
      </c>
      <c r="N27" s="4">
        <v>112.29</v>
      </c>
      <c r="O27" s="1">
        <v>0</v>
      </c>
    </row>
    <row r="28" spans="1:15" ht="36" customHeight="1">
      <c r="A28" s="54">
        <v>24</v>
      </c>
      <c r="B28" s="55" t="s">
        <v>67</v>
      </c>
      <c r="C28" s="10">
        <v>1</v>
      </c>
      <c r="D28" s="4">
        <v>12.17</v>
      </c>
      <c r="E28" s="4">
        <v>10.7</v>
      </c>
      <c r="F28" s="4">
        <v>10.7</v>
      </c>
      <c r="G28" s="4">
        <v>0</v>
      </c>
      <c r="H28" s="4">
        <v>0</v>
      </c>
      <c r="I28" s="4">
        <v>1.68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1">
        <v>0</v>
      </c>
    </row>
    <row r="29" spans="1:15" ht="36" customHeight="1">
      <c r="A29" s="54">
        <v>25</v>
      </c>
      <c r="B29" s="55" t="s">
        <v>65</v>
      </c>
      <c r="C29" s="10">
        <v>36</v>
      </c>
      <c r="D29" s="4">
        <v>774.91</v>
      </c>
      <c r="E29" s="4">
        <v>927.95</v>
      </c>
      <c r="F29" s="4">
        <v>927.95</v>
      </c>
      <c r="G29" s="4">
        <v>669.33</v>
      </c>
      <c r="H29" s="4">
        <v>414.97</v>
      </c>
      <c r="I29" s="4">
        <v>263.25</v>
      </c>
      <c r="J29" s="4">
        <v>0</v>
      </c>
      <c r="K29" s="4">
        <v>353.89</v>
      </c>
      <c r="L29" s="4">
        <v>0</v>
      </c>
      <c r="M29" s="4">
        <v>182.53</v>
      </c>
      <c r="N29" s="4">
        <v>0.51</v>
      </c>
      <c r="O29" s="1">
        <v>0</v>
      </c>
    </row>
    <row r="30" spans="1:15" ht="36" customHeight="1">
      <c r="A30" s="54">
        <v>26</v>
      </c>
      <c r="B30" s="55" t="s">
        <v>37</v>
      </c>
      <c r="C30" s="10">
        <v>25</v>
      </c>
      <c r="D30" s="4">
        <v>582.84</v>
      </c>
      <c r="E30" s="4">
        <v>448.77</v>
      </c>
      <c r="F30" s="4">
        <v>448.77</v>
      </c>
      <c r="G30" s="4">
        <v>173.13</v>
      </c>
      <c r="H30" s="4">
        <v>83.37</v>
      </c>
      <c r="I30" s="4">
        <v>80.070000000000007</v>
      </c>
      <c r="J30" s="4">
        <v>0</v>
      </c>
      <c r="K30" s="4">
        <v>0</v>
      </c>
      <c r="L30" s="4">
        <v>0</v>
      </c>
      <c r="M30" s="4">
        <v>42.12</v>
      </c>
      <c r="N30" s="4">
        <v>0</v>
      </c>
      <c r="O30" s="1">
        <v>0</v>
      </c>
    </row>
    <row r="31" spans="1:15" ht="36" customHeight="1">
      <c r="A31" s="54">
        <v>27</v>
      </c>
      <c r="B31" s="55" t="s">
        <v>38</v>
      </c>
      <c r="C31" s="10">
        <v>148</v>
      </c>
      <c r="D31" s="4">
        <v>12041.8</v>
      </c>
      <c r="E31" s="4">
        <v>8138.66</v>
      </c>
      <c r="F31" s="4">
        <v>8138.66</v>
      </c>
      <c r="G31" s="4">
        <v>1932.82</v>
      </c>
      <c r="H31" s="4">
        <v>752.05</v>
      </c>
      <c r="I31" s="4">
        <v>1096.3800000000001</v>
      </c>
      <c r="J31" s="4">
        <v>84.39</v>
      </c>
      <c r="K31" s="4">
        <v>775.92</v>
      </c>
      <c r="L31" s="4">
        <v>0</v>
      </c>
      <c r="M31" s="4">
        <v>732.6</v>
      </c>
      <c r="N31" s="4">
        <v>21.36</v>
      </c>
      <c r="O31" s="1">
        <v>0</v>
      </c>
    </row>
    <row r="32" spans="1:15" ht="36" customHeight="1">
      <c r="A32" s="54">
        <v>28</v>
      </c>
      <c r="B32" s="55" t="s">
        <v>39</v>
      </c>
      <c r="C32" s="10">
        <v>141</v>
      </c>
      <c r="D32" s="4">
        <v>9094.18</v>
      </c>
      <c r="E32" s="4">
        <v>7478.56</v>
      </c>
      <c r="F32" s="4">
        <v>7478.56</v>
      </c>
      <c r="G32" s="4">
        <v>1418.76</v>
      </c>
      <c r="H32" s="4">
        <v>618.44000000000005</v>
      </c>
      <c r="I32" s="4">
        <v>640.80000000000007</v>
      </c>
      <c r="J32" s="4">
        <v>0</v>
      </c>
      <c r="K32" s="4">
        <v>482.85</v>
      </c>
      <c r="L32" s="4">
        <v>0</v>
      </c>
      <c r="M32" s="4">
        <v>1058.98</v>
      </c>
      <c r="N32" s="4">
        <v>130.75</v>
      </c>
      <c r="O32" s="1">
        <v>0</v>
      </c>
    </row>
    <row r="33" spans="1:15" ht="36" customHeight="1">
      <c r="A33" s="54">
        <v>29</v>
      </c>
      <c r="B33" s="55" t="s">
        <v>40</v>
      </c>
      <c r="C33" s="10">
        <v>41</v>
      </c>
      <c r="D33" s="4">
        <v>1937.16</v>
      </c>
      <c r="E33" s="4">
        <v>2149.2399999999998</v>
      </c>
      <c r="F33" s="4">
        <v>2149.2399999999998</v>
      </c>
      <c r="G33" s="4">
        <v>1208.3800000000001</v>
      </c>
      <c r="H33" s="4">
        <v>147.96</v>
      </c>
      <c r="I33" s="4">
        <v>1284.5899999999999</v>
      </c>
      <c r="J33" s="4">
        <v>0</v>
      </c>
      <c r="K33" s="4">
        <v>122.17</v>
      </c>
      <c r="L33" s="4">
        <v>0</v>
      </c>
      <c r="M33" s="4">
        <v>175.74</v>
      </c>
      <c r="N33" s="4">
        <v>31.02</v>
      </c>
      <c r="O33" s="1">
        <v>0</v>
      </c>
    </row>
    <row r="34" spans="1:15" ht="36" customHeight="1">
      <c r="A34" s="54">
        <v>30</v>
      </c>
      <c r="B34" s="55" t="s">
        <v>41</v>
      </c>
      <c r="C34" s="10">
        <v>8</v>
      </c>
      <c r="D34" s="4">
        <v>339.64</v>
      </c>
      <c r="E34" s="4">
        <v>828.11</v>
      </c>
      <c r="F34" s="4">
        <v>828.11</v>
      </c>
      <c r="G34" s="4">
        <v>126.79</v>
      </c>
      <c r="H34" s="4">
        <v>13.52</v>
      </c>
      <c r="I34" s="4">
        <v>103.22999999999999</v>
      </c>
      <c r="J34" s="4">
        <v>4.66</v>
      </c>
      <c r="K34" s="4">
        <v>0</v>
      </c>
      <c r="L34" s="4">
        <v>0</v>
      </c>
      <c r="M34" s="4">
        <v>0</v>
      </c>
      <c r="N34" s="4">
        <v>0</v>
      </c>
      <c r="O34" s="1">
        <v>0</v>
      </c>
    </row>
    <row r="35" spans="1:15" ht="36" customHeight="1">
      <c r="A35" s="54">
        <v>31</v>
      </c>
      <c r="B35" s="55" t="s">
        <v>42</v>
      </c>
      <c r="C35" s="10">
        <v>5</v>
      </c>
      <c r="D35" s="4">
        <v>343.32</v>
      </c>
      <c r="E35" s="4">
        <v>152.79</v>
      </c>
      <c r="F35" s="4">
        <v>152.79</v>
      </c>
      <c r="G35" s="4">
        <v>50.85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1">
        <v>0</v>
      </c>
    </row>
    <row r="36" spans="1:15" ht="36" customHeight="1">
      <c r="A36" s="54">
        <v>32</v>
      </c>
      <c r="B36" s="55" t="s">
        <v>43</v>
      </c>
      <c r="C36" s="10">
        <v>17</v>
      </c>
      <c r="D36" s="4">
        <v>876.42</v>
      </c>
      <c r="E36" s="4">
        <v>1238.8499999999999</v>
      </c>
      <c r="F36" s="4">
        <v>1238.8499999999999</v>
      </c>
      <c r="G36" s="4">
        <v>876.23</v>
      </c>
      <c r="H36" s="4">
        <v>312.06</v>
      </c>
      <c r="I36" s="4">
        <v>662.73</v>
      </c>
      <c r="J36" s="4">
        <v>437.46</v>
      </c>
      <c r="K36" s="4">
        <v>129.03</v>
      </c>
      <c r="L36" s="4">
        <v>0</v>
      </c>
      <c r="M36" s="4">
        <v>0</v>
      </c>
      <c r="N36" s="4">
        <v>20.3</v>
      </c>
      <c r="O36" s="1">
        <v>0</v>
      </c>
    </row>
    <row r="37" spans="1:15" ht="36" customHeight="1">
      <c r="A37" s="54">
        <v>33</v>
      </c>
      <c r="B37" s="55" t="s">
        <v>44</v>
      </c>
      <c r="C37" s="10">
        <v>5</v>
      </c>
      <c r="D37" s="4">
        <v>394.17</v>
      </c>
      <c r="E37" s="4">
        <v>16.16</v>
      </c>
      <c r="F37" s="4">
        <v>16.16</v>
      </c>
      <c r="G37" s="4">
        <v>3.88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1">
        <v>0</v>
      </c>
    </row>
    <row r="38" spans="1:15" ht="36" customHeight="1">
      <c r="A38" s="54">
        <v>34</v>
      </c>
      <c r="B38" s="55" t="s">
        <v>68</v>
      </c>
      <c r="C38" s="10">
        <v>1</v>
      </c>
      <c r="D38" s="4">
        <v>66.62</v>
      </c>
      <c r="E38" s="4">
        <v>33.28</v>
      </c>
      <c r="F38" s="4">
        <v>33.28</v>
      </c>
      <c r="G38" s="4">
        <v>33.28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1">
        <v>0</v>
      </c>
    </row>
    <row r="39" spans="1:15" ht="36" customHeight="1">
      <c r="A39" s="54">
        <v>35</v>
      </c>
      <c r="B39" s="55" t="s">
        <v>45</v>
      </c>
      <c r="C39" s="10">
        <v>3</v>
      </c>
      <c r="D39" s="4">
        <v>300.83999999999997</v>
      </c>
      <c r="E39" s="4">
        <v>257.76</v>
      </c>
      <c r="F39" s="4">
        <v>257.76</v>
      </c>
      <c r="G39" s="4">
        <v>77.73</v>
      </c>
      <c r="H39" s="4">
        <v>0</v>
      </c>
      <c r="I39" s="4">
        <v>26.58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1">
        <v>0</v>
      </c>
    </row>
    <row r="40" spans="1:15" ht="36" customHeight="1">
      <c r="A40" s="54">
        <v>36</v>
      </c>
      <c r="B40" s="55" t="s">
        <v>66</v>
      </c>
      <c r="C40" s="10">
        <v>6</v>
      </c>
      <c r="D40" s="4">
        <v>1176.28</v>
      </c>
      <c r="E40" s="4">
        <v>1758.36</v>
      </c>
      <c r="F40" s="4">
        <v>858.36</v>
      </c>
      <c r="G40" s="4">
        <v>252.61</v>
      </c>
      <c r="H40" s="4">
        <v>200.54</v>
      </c>
      <c r="I40" s="4">
        <v>91.18</v>
      </c>
      <c r="J40" s="4">
        <v>53</v>
      </c>
      <c r="K40" s="4">
        <v>227.88</v>
      </c>
      <c r="L40" s="4">
        <v>0</v>
      </c>
      <c r="M40" s="4">
        <v>0</v>
      </c>
      <c r="N40" s="4">
        <v>0</v>
      </c>
      <c r="O40" s="1">
        <v>0</v>
      </c>
    </row>
    <row r="41" spans="1:15" s="22" customFormat="1" ht="36" customHeight="1">
      <c r="A41" s="59" t="s">
        <v>46</v>
      </c>
      <c r="B41" s="60"/>
      <c r="C41" s="11">
        <f>SUM(C26:C40)</f>
        <v>623</v>
      </c>
      <c r="D41" s="7">
        <f t="shared" ref="D41:O41" si="1">SUM(D26:D40)</f>
        <v>43325.069999999992</v>
      </c>
      <c r="E41" s="7">
        <f t="shared" si="1"/>
        <v>35595.520000000011</v>
      </c>
      <c r="F41" s="7">
        <f t="shared" si="1"/>
        <v>33421.160000000003</v>
      </c>
      <c r="G41" s="7">
        <f t="shared" si="1"/>
        <v>14345.92</v>
      </c>
      <c r="H41" s="7">
        <f t="shared" si="1"/>
        <v>4688.1100000000006</v>
      </c>
      <c r="I41" s="7">
        <f t="shared" si="1"/>
        <v>8649.5399999999991</v>
      </c>
      <c r="J41" s="7">
        <f t="shared" si="1"/>
        <v>2150.29</v>
      </c>
      <c r="K41" s="7">
        <f t="shared" si="1"/>
        <v>3579.5200000000004</v>
      </c>
      <c r="L41" s="7">
        <f t="shared" si="1"/>
        <v>0.18</v>
      </c>
      <c r="M41" s="7">
        <f t="shared" si="1"/>
        <v>2933.4300000000003</v>
      </c>
      <c r="N41" s="7">
        <f t="shared" si="1"/>
        <v>395.34</v>
      </c>
      <c r="O41" s="2">
        <f t="shared" si="1"/>
        <v>0</v>
      </c>
    </row>
    <row r="42" spans="1:15" ht="36" customHeight="1">
      <c r="A42" s="54">
        <v>37</v>
      </c>
      <c r="B42" s="55" t="s">
        <v>54</v>
      </c>
      <c r="C42" s="10">
        <v>549</v>
      </c>
      <c r="D42" s="4">
        <v>10358.709999999999</v>
      </c>
      <c r="E42" s="4">
        <v>4668.6899999999996</v>
      </c>
      <c r="F42" s="4">
        <v>4668.6899999999996</v>
      </c>
      <c r="G42" s="4">
        <v>3945.05</v>
      </c>
      <c r="H42" s="4">
        <v>1654.61</v>
      </c>
      <c r="I42" s="4">
        <v>1241.83</v>
      </c>
      <c r="J42" s="4">
        <v>582.53</v>
      </c>
      <c r="K42" s="4">
        <v>1730.18</v>
      </c>
      <c r="L42" s="4">
        <v>1159.94</v>
      </c>
      <c r="M42" s="4">
        <v>992.98</v>
      </c>
      <c r="N42" s="4">
        <v>454.27</v>
      </c>
      <c r="O42" s="1">
        <v>1857.45</v>
      </c>
    </row>
    <row r="43" spans="1:15" ht="36" customHeight="1">
      <c r="A43" s="54">
        <v>38</v>
      </c>
      <c r="B43" s="55" t="s">
        <v>47</v>
      </c>
      <c r="C43" s="10">
        <v>443</v>
      </c>
      <c r="D43" s="4">
        <v>5856.28</v>
      </c>
      <c r="E43" s="4">
        <v>3116.66</v>
      </c>
      <c r="F43" s="4">
        <v>3116.66</v>
      </c>
      <c r="G43" s="4">
        <v>2889.13</v>
      </c>
      <c r="H43" s="4">
        <v>2085.87</v>
      </c>
      <c r="I43" s="4">
        <v>442.06</v>
      </c>
      <c r="J43" s="4">
        <v>247.77</v>
      </c>
      <c r="K43" s="4">
        <v>1046.57</v>
      </c>
      <c r="L43" s="4">
        <v>0</v>
      </c>
      <c r="M43" s="4">
        <v>734.91</v>
      </c>
      <c r="N43" s="4">
        <v>1215.5</v>
      </c>
      <c r="O43" s="1">
        <v>2210.6999999999998</v>
      </c>
    </row>
    <row r="44" spans="1:15" s="22" customFormat="1" ht="36" customHeight="1">
      <c r="A44" s="59" t="s">
        <v>48</v>
      </c>
      <c r="B44" s="60"/>
      <c r="C44" s="11">
        <f>SUM(C42:C43)</f>
        <v>992</v>
      </c>
      <c r="D44" s="7">
        <f t="shared" ref="D44:O44" si="2">SUM(D42:D43)</f>
        <v>16214.989999999998</v>
      </c>
      <c r="E44" s="7">
        <f t="shared" si="2"/>
        <v>7785.3499999999995</v>
      </c>
      <c r="F44" s="7">
        <f t="shared" si="2"/>
        <v>7785.3499999999995</v>
      </c>
      <c r="G44" s="7">
        <f t="shared" si="2"/>
        <v>6834.18</v>
      </c>
      <c r="H44" s="7">
        <f t="shared" si="2"/>
        <v>3740.4799999999996</v>
      </c>
      <c r="I44" s="7">
        <f t="shared" si="2"/>
        <v>1683.8899999999999</v>
      </c>
      <c r="J44" s="7">
        <f t="shared" si="2"/>
        <v>830.3</v>
      </c>
      <c r="K44" s="7">
        <f t="shared" si="2"/>
        <v>2776.75</v>
      </c>
      <c r="L44" s="7">
        <f t="shared" si="2"/>
        <v>1159.94</v>
      </c>
      <c r="M44" s="7">
        <f t="shared" si="2"/>
        <v>1727.8899999999999</v>
      </c>
      <c r="N44" s="7">
        <f t="shared" si="2"/>
        <v>1669.77</v>
      </c>
      <c r="O44" s="2">
        <f t="shared" si="2"/>
        <v>4068.1499999999996</v>
      </c>
    </row>
    <row r="45" spans="1:15" s="22" customFormat="1" ht="36" customHeight="1">
      <c r="A45" s="59" t="s">
        <v>49</v>
      </c>
      <c r="B45" s="60"/>
      <c r="C45" s="10"/>
      <c r="D45" s="4"/>
      <c r="E45" s="4"/>
      <c r="F45" s="4">
        <v>14819.3</v>
      </c>
      <c r="G45" s="4">
        <v>14819.3</v>
      </c>
      <c r="H45" s="4">
        <v>14819.3</v>
      </c>
      <c r="I45" s="4"/>
      <c r="J45" s="4"/>
      <c r="K45" s="4"/>
      <c r="L45" s="4"/>
      <c r="M45" s="4"/>
      <c r="N45" s="4"/>
      <c r="O45" s="1"/>
    </row>
    <row r="46" spans="1:15" s="22" customFormat="1" ht="36" customHeight="1">
      <c r="A46" s="59" t="s">
        <v>50</v>
      </c>
      <c r="B46" s="60"/>
      <c r="C46" s="11">
        <f>C44+C41+C25</f>
        <v>4770</v>
      </c>
      <c r="D46" s="7">
        <f t="shared" ref="D46:O46" si="3">SUM(D25,D41,D44,D45)</f>
        <v>266327.00999999995</v>
      </c>
      <c r="E46" s="7">
        <f t="shared" si="3"/>
        <v>179845.02000000002</v>
      </c>
      <c r="F46" s="7">
        <f t="shared" si="3"/>
        <v>135224.68</v>
      </c>
      <c r="G46" s="7">
        <f t="shared" si="3"/>
        <v>80092.900000000009</v>
      </c>
      <c r="H46" s="7">
        <f t="shared" si="3"/>
        <v>36796.99</v>
      </c>
      <c r="I46" s="7">
        <f t="shared" si="3"/>
        <v>35141.899999999994</v>
      </c>
      <c r="J46" s="7">
        <f t="shared" si="3"/>
        <v>17731.34</v>
      </c>
      <c r="K46" s="7">
        <f t="shared" si="3"/>
        <v>15871.270000000002</v>
      </c>
      <c r="L46" s="7">
        <f t="shared" si="3"/>
        <v>1408.17</v>
      </c>
      <c r="M46" s="7">
        <f t="shared" si="3"/>
        <v>12499.880000000001</v>
      </c>
      <c r="N46" s="7">
        <f t="shared" si="3"/>
        <v>7647.91</v>
      </c>
      <c r="O46" s="2">
        <f t="shared" si="3"/>
        <v>4645.7099999999991</v>
      </c>
    </row>
    <row r="47" spans="1:15" ht="36" customHeight="1">
      <c r="A47" s="54">
        <v>39</v>
      </c>
      <c r="B47" s="55" t="s">
        <v>51</v>
      </c>
      <c r="C47" s="12">
        <v>338</v>
      </c>
      <c r="D47" s="8">
        <v>9184.07</v>
      </c>
      <c r="E47" s="8">
        <v>12268.64</v>
      </c>
      <c r="F47" s="8">
        <v>12268.64</v>
      </c>
      <c r="G47" s="8">
        <v>11852.88</v>
      </c>
      <c r="H47" s="8">
        <v>10634.78</v>
      </c>
      <c r="I47" s="8">
        <v>171.5</v>
      </c>
      <c r="J47" s="8">
        <v>0</v>
      </c>
      <c r="K47" s="8">
        <v>10101.120000000001</v>
      </c>
      <c r="L47" s="8">
        <v>0</v>
      </c>
      <c r="M47" s="8">
        <v>6842.65</v>
      </c>
      <c r="N47" s="8">
        <v>2722.41</v>
      </c>
      <c r="O47" s="3">
        <v>1292.76</v>
      </c>
    </row>
    <row r="48" spans="1:15" s="22" customFormat="1" ht="36" customHeight="1">
      <c r="A48" s="59" t="s">
        <v>52</v>
      </c>
      <c r="B48" s="60"/>
      <c r="C48" s="11">
        <f>C47</f>
        <v>338</v>
      </c>
      <c r="D48" s="7">
        <f t="shared" ref="D48:O48" si="4">SUM(D47:D47)</f>
        <v>9184.07</v>
      </c>
      <c r="E48" s="7">
        <f t="shared" si="4"/>
        <v>12268.64</v>
      </c>
      <c r="F48" s="7">
        <f t="shared" si="4"/>
        <v>12268.64</v>
      </c>
      <c r="G48" s="7">
        <f t="shared" si="4"/>
        <v>11852.88</v>
      </c>
      <c r="H48" s="7">
        <f t="shared" si="4"/>
        <v>10634.78</v>
      </c>
      <c r="I48" s="7">
        <f t="shared" si="4"/>
        <v>171.5</v>
      </c>
      <c r="J48" s="7">
        <f t="shared" si="4"/>
        <v>0</v>
      </c>
      <c r="K48" s="7">
        <f t="shared" si="4"/>
        <v>10101.120000000001</v>
      </c>
      <c r="L48" s="7">
        <f t="shared" si="4"/>
        <v>0</v>
      </c>
      <c r="M48" s="7">
        <f t="shared" si="4"/>
        <v>6842.65</v>
      </c>
      <c r="N48" s="7">
        <f t="shared" si="4"/>
        <v>2722.41</v>
      </c>
      <c r="O48" s="2">
        <f t="shared" si="4"/>
        <v>1292.76</v>
      </c>
    </row>
    <row r="49" spans="1:15" s="22" customFormat="1" ht="36" customHeight="1" thickBot="1">
      <c r="A49" s="61" t="s">
        <v>53</v>
      </c>
      <c r="B49" s="62"/>
      <c r="C49" s="13">
        <f>C48+C46</f>
        <v>5108</v>
      </c>
      <c r="D49" s="9">
        <f t="shared" ref="D49:O49" si="5">SUM(D46,D48)</f>
        <v>275511.07999999996</v>
      </c>
      <c r="E49" s="9">
        <f t="shared" si="5"/>
        <v>192113.66000000003</v>
      </c>
      <c r="F49" s="9">
        <f t="shared" si="5"/>
        <v>147493.32</v>
      </c>
      <c r="G49" s="9">
        <f t="shared" si="5"/>
        <v>91945.780000000013</v>
      </c>
      <c r="H49" s="9">
        <f t="shared" si="5"/>
        <v>47431.77</v>
      </c>
      <c r="I49" s="9">
        <f t="shared" si="5"/>
        <v>35313.399999999994</v>
      </c>
      <c r="J49" s="9">
        <f t="shared" si="5"/>
        <v>17731.34</v>
      </c>
      <c r="K49" s="9">
        <f t="shared" si="5"/>
        <v>25972.390000000003</v>
      </c>
      <c r="L49" s="9">
        <f t="shared" si="5"/>
        <v>1408.17</v>
      </c>
      <c r="M49" s="9">
        <f t="shared" si="5"/>
        <v>19342.53</v>
      </c>
      <c r="N49" s="9">
        <f t="shared" si="5"/>
        <v>10370.32</v>
      </c>
      <c r="O49" s="56">
        <f t="shared" si="5"/>
        <v>5938.4699999999993</v>
      </c>
    </row>
    <row r="51" spans="1:15">
      <c r="F51" s="57"/>
    </row>
    <row r="54" spans="1:15">
      <c r="F54" s="57"/>
    </row>
  </sheetData>
  <mergeCells count="10">
    <mergeCell ref="N1:O1"/>
    <mergeCell ref="A46:B46"/>
    <mergeCell ref="A48:B48"/>
    <mergeCell ref="A49:B49"/>
    <mergeCell ref="A2:M2"/>
    <mergeCell ref="N2:O2"/>
    <mergeCell ref="A25:B25"/>
    <mergeCell ref="A41:B41"/>
    <mergeCell ref="A44:B44"/>
    <mergeCell ref="A45:B45"/>
  </mergeCells>
  <printOptions horizontalCentered="1" verticalCentered="1"/>
  <pageMargins left="0.25" right="0.25" top="0.5" bottom="0.5" header="0" footer="0"/>
  <pageSetup paperSize="9" scale="4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view="pageBreakPreview" zoomScale="83" zoomScaleSheetLayoutView="83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M25" sqref="M25"/>
    </sheetView>
  </sheetViews>
  <sheetFormatPr defaultRowHeight="14.25"/>
  <cols>
    <col min="1" max="1" width="4.7109375" style="25" bestFit="1" customWidth="1"/>
    <col min="2" max="2" width="33" style="14" bestFit="1" customWidth="1"/>
    <col min="3" max="3" width="9.85546875" style="14" customWidth="1"/>
    <col min="4" max="4" width="10.42578125" style="14" customWidth="1"/>
    <col min="5" max="12" width="9.85546875" style="14" customWidth="1"/>
    <col min="13" max="13" width="8.140625" style="14" bestFit="1" customWidth="1"/>
    <col min="14" max="14" width="10" style="14" bestFit="1" customWidth="1"/>
    <col min="15" max="15" width="7.85546875" style="14" bestFit="1" customWidth="1"/>
    <col min="16" max="16" width="13.5703125" style="14" bestFit="1" customWidth="1"/>
    <col min="17" max="19" width="9.140625" style="14"/>
    <col min="20" max="20" width="10.140625" style="14" bestFit="1" customWidth="1"/>
    <col min="21" max="21" width="9.140625" style="14"/>
    <col min="22" max="22" width="11.28515625" style="14" bestFit="1" customWidth="1"/>
    <col min="23" max="16384" width="9.140625" style="14"/>
  </cols>
  <sheetData>
    <row r="1" spans="1:23" ht="19.5" thickBot="1">
      <c r="K1" s="67"/>
      <c r="L1" s="67"/>
    </row>
    <row r="2" spans="1:23" s="26" customFormat="1" ht="26.25" customHeight="1">
      <c r="A2" s="74" t="s">
        <v>72</v>
      </c>
      <c r="B2" s="75"/>
      <c r="C2" s="75"/>
      <c r="D2" s="75"/>
      <c r="E2" s="75"/>
      <c r="F2" s="75"/>
      <c r="G2" s="75"/>
      <c r="H2" s="75"/>
      <c r="I2" s="75"/>
      <c r="J2" s="75"/>
      <c r="K2" s="68" t="s">
        <v>64</v>
      </c>
      <c r="L2" s="69"/>
    </row>
    <row r="3" spans="1:23" s="26" customFormat="1" ht="113.25" customHeight="1">
      <c r="A3" s="27" t="s">
        <v>1</v>
      </c>
      <c r="B3" s="28" t="s">
        <v>2</v>
      </c>
      <c r="C3" s="15" t="s">
        <v>3</v>
      </c>
      <c r="D3" s="15" t="s">
        <v>63</v>
      </c>
      <c r="E3" s="15" t="s">
        <v>62</v>
      </c>
      <c r="F3" s="15" t="s">
        <v>61</v>
      </c>
      <c r="G3" s="15" t="s">
        <v>60</v>
      </c>
      <c r="H3" s="15" t="s">
        <v>59</v>
      </c>
      <c r="I3" s="15" t="s">
        <v>58</v>
      </c>
      <c r="J3" s="15" t="s">
        <v>57</v>
      </c>
      <c r="K3" s="15" t="s">
        <v>56</v>
      </c>
      <c r="L3" s="29" t="s">
        <v>55</v>
      </c>
      <c r="M3" s="30"/>
      <c r="N3" s="31"/>
      <c r="O3" s="32"/>
      <c r="P3" s="33"/>
      <c r="Q3" s="34"/>
      <c r="R3" s="35"/>
      <c r="S3" s="34"/>
      <c r="T3" s="36"/>
      <c r="U3" s="37"/>
      <c r="V3" s="36"/>
      <c r="W3" s="38"/>
    </row>
    <row r="4" spans="1:23" ht="20.100000000000001" customHeight="1">
      <c r="A4" s="39">
        <v>1</v>
      </c>
      <c r="B4" s="40" t="s">
        <v>16</v>
      </c>
      <c r="C4" s="16">
        <v>101</v>
      </c>
      <c r="D4" s="17">
        <v>217.44</v>
      </c>
      <c r="E4" s="17">
        <f>D4/'BANKING KEY INDICATOR-1'!F4%</f>
        <v>6.6849695788383086</v>
      </c>
      <c r="F4" s="17">
        <f>'BANKING KEY INDICATOR-1'!E4/'BANKING KEY INDICATOR-1'!D4%</f>
        <v>81.142412332841189</v>
      </c>
      <c r="G4" s="17">
        <f>'BANKING KEY INDICATOR-1'!G4/'BANKING KEY INDICATOR-1'!F4%</f>
        <v>46.724690792487401</v>
      </c>
      <c r="H4" s="17">
        <f>'BANKING KEY INDICATOR-1'!H4/'BANKING KEY INDICATOR-1'!F4%</f>
        <v>10.1820965545229</v>
      </c>
      <c r="I4" s="17">
        <f>'BANKING KEY INDICATOR-1'!K4/'BANKING KEY INDICATOR-1'!G4%</f>
        <v>16.047506250822476</v>
      </c>
      <c r="J4" s="17">
        <f>'BANKING KEY INDICATOR-1'!L4/'BANKING KEY INDICATOR-1'!F4%</f>
        <v>3.5663009158629681E-2</v>
      </c>
      <c r="K4" s="17">
        <f>'BANKING KEY INDICATOR-1'!M4/'BANKING KEY INDICATOR-1'!F4%</f>
        <v>12.875268625467694</v>
      </c>
      <c r="L4" s="41">
        <f>('BANKING KEY INDICATOR-1'!O4+'BANKING KEY INDICATOR-1'!E4)/'BANKING KEY INDICATOR-1'!D4%</f>
        <v>81.142412332841189</v>
      </c>
      <c r="M4" s="42"/>
      <c r="N4" s="42"/>
      <c r="O4" s="42"/>
      <c r="P4" s="42"/>
      <c r="Q4" s="42"/>
      <c r="R4" s="42"/>
      <c r="S4" s="42"/>
      <c r="T4" s="43"/>
      <c r="U4" s="44"/>
      <c r="V4" s="43"/>
      <c r="W4" s="44"/>
    </row>
    <row r="5" spans="1:23" ht="20.100000000000001" customHeight="1">
      <c r="A5" s="39">
        <v>2</v>
      </c>
      <c r="B5" s="40" t="s">
        <v>17</v>
      </c>
      <c r="C5" s="16">
        <v>181</v>
      </c>
      <c r="D5" s="17">
        <v>171.13</v>
      </c>
      <c r="E5" s="17">
        <f>D5/'BANKING KEY INDICATOR-1'!F5%</f>
        <v>5.0732543178840146</v>
      </c>
      <c r="F5" s="17">
        <f>'BANKING KEY INDICATOR-1'!E5/'BANKING KEY INDICATOR-1'!D5%</f>
        <v>43.829322653840542</v>
      </c>
      <c r="G5" s="17">
        <f>'BANKING KEY INDICATOR-1'!G5/'BANKING KEY INDICATOR-1'!F5%</f>
        <v>17.799524484314503</v>
      </c>
      <c r="H5" s="17">
        <f>'BANKING KEY INDICATOR-1'!H5/'BANKING KEY INDICATOR-1'!F5%</f>
        <v>16.462803645224984</v>
      </c>
      <c r="I5" s="17">
        <f>'BANKING KEY INDICATOR-1'!K5/'BANKING KEY INDICATOR-1'!G5%</f>
        <v>62.004297063673157</v>
      </c>
      <c r="J5" s="17">
        <f>'BANKING KEY INDICATOR-1'!L5/'BANKING KEY INDICATOR-1'!F5%</f>
        <v>1.0808791703970735</v>
      </c>
      <c r="K5" s="17">
        <f>'BANKING KEY INDICATOR-1'!M5/'BANKING KEY INDICATOR-1'!F5%</f>
        <v>12.23237419882722</v>
      </c>
      <c r="L5" s="41">
        <f>('BANKING KEY INDICATOR-1'!O5+'BANKING KEY INDICATOR-1'!E5)/'BANKING KEY INDICATOR-1'!D5%</f>
        <v>43.829322653840542</v>
      </c>
      <c r="M5" s="42"/>
      <c r="N5" s="42"/>
      <c r="O5" s="42"/>
      <c r="P5" s="42"/>
      <c r="Q5" s="42"/>
      <c r="R5" s="42"/>
      <c r="S5" s="42"/>
      <c r="T5" s="43"/>
      <c r="U5" s="44"/>
      <c r="V5" s="43"/>
      <c r="W5" s="44"/>
    </row>
    <row r="6" spans="1:23" ht="20.100000000000001" customHeight="1">
      <c r="A6" s="39">
        <v>3</v>
      </c>
      <c r="B6" s="40" t="s">
        <v>18</v>
      </c>
      <c r="C6" s="16">
        <v>133</v>
      </c>
      <c r="D6" s="17">
        <v>528.26</v>
      </c>
      <c r="E6" s="17">
        <f>D6/'BANKING KEY INDICATOR-1'!F6%</f>
        <v>16.576242998572258</v>
      </c>
      <c r="F6" s="17">
        <f>'BANKING KEY INDICATOR-1'!E6/'BANKING KEY INDICATOR-1'!D6%</f>
        <v>72.151790172632644</v>
      </c>
      <c r="G6" s="17">
        <f>'BANKING KEY INDICATOR-1'!G6/'BANKING KEY INDICATOR-1'!F6%</f>
        <v>89.3170371997427</v>
      </c>
      <c r="H6" s="17">
        <f>'BANKING KEY INDICATOR-1'!H6/'BANKING KEY INDICATOR-1'!F6%</f>
        <v>17.471170591650061</v>
      </c>
      <c r="I6" s="17">
        <f>'BANKING KEY INDICATOR-1'!K6/'BANKING KEY INDICATOR-1'!G6%</f>
        <v>39.087268128161881</v>
      </c>
      <c r="J6" s="17">
        <f>'BANKING KEY INDICATOR-1'!L6/'BANKING KEY INDICATOR-1'!F6%</f>
        <v>7.2485369565558469E-2</v>
      </c>
      <c r="K6" s="17">
        <f>'BANKING KEY INDICATOR-1'!M6/'BANKING KEY INDICATOR-1'!F6%</f>
        <v>8.8385082448185521</v>
      </c>
      <c r="L6" s="41">
        <f>('BANKING KEY INDICATOR-1'!O6+'BANKING KEY INDICATOR-1'!E6)/'BANKING KEY INDICATOR-1'!D6%</f>
        <v>72.151790172632644</v>
      </c>
      <c r="M6" s="42"/>
      <c r="N6" s="42"/>
      <c r="O6" s="42"/>
      <c r="P6" s="42"/>
      <c r="Q6" s="42"/>
      <c r="R6" s="42"/>
      <c r="S6" s="42"/>
      <c r="T6" s="43"/>
      <c r="U6" s="44"/>
      <c r="V6" s="43"/>
      <c r="W6" s="44"/>
    </row>
    <row r="7" spans="1:23" ht="20.100000000000001" customHeight="1">
      <c r="A7" s="39">
        <v>4</v>
      </c>
      <c r="B7" s="40" t="s">
        <v>19</v>
      </c>
      <c r="C7" s="16">
        <v>256</v>
      </c>
      <c r="D7" s="17">
        <v>539.75</v>
      </c>
      <c r="E7" s="17">
        <f>D7/'BANKING KEY INDICATOR-1'!F7%</f>
        <v>7.8030691831173247</v>
      </c>
      <c r="F7" s="17">
        <f>'BANKING KEY INDICATOR-1'!E7/'BANKING KEY INDICATOR-1'!D7%</f>
        <v>67.731787424320359</v>
      </c>
      <c r="G7" s="17">
        <f>'BANKING KEY INDICATOR-1'!G7/'BANKING KEY INDICATOR-1'!F7%</f>
        <v>53.979890561864352</v>
      </c>
      <c r="H7" s="17">
        <f>'BANKING KEY INDICATOR-1'!H7/'BANKING KEY INDICATOR-1'!F7%</f>
        <v>20.751899264870652</v>
      </c>
      <c r="I7" s="17">
        <f>'BANKING KEY INDICATOR-1'!K7/'BANKING KEY INDICATOR-1'!G7%</f>
        <v>24.472464226124639</v>
      </c>
      <c r="J7" s="17">
        <f>'BANKING KEY INDICATOR-1'!L7/'BANKING KEY INDICATOR-1'!F7%</f>
        <v>0.36387818682549899</v>
      </c>
      <c r="K7" s="17">
        <f>'BANKING KEY INDICATOR-1'!M7/'BANKING KEY INDICATOR-1'!F7%</f>
        <v>2.1215384949003564</v>
      </c>
      <c r="L7" s="41">
        <f>('BANKING KEY INDICATOR-1'!O7+'BANKING KEY INDICATOR-1'!E7)/'BANKING KEY INDICATOR-1'!D7%</f>
        <v>67.767118718802465</v>
      </c>
      <c r="M7" s="42"/>
      <c r="N7" s="42"/>
      <c r="O7" s="42"/>
      <c r="P7" s="42"/>
      <c r="Q7" s="42"/>
      <c r="R7" s="42"/>
      <c r="S7" s="42"/>
      <c r="T7" s="43"/>
      <c r="U7" s="44"/>
      <c r="V7" s="43"/>
      <c r="W7" s="44"/>
    </row>
    <row r="8" spans="1:23" ht="20.100000000000001" customHeight="1">
      <c r="A8" s="39">
        <v>5</v>
      </c>
      <c r="B8" s="40" t="s">
        <v>20</v>
      </c>
      <c r="C8" s="16">
        <v>8</v>
      </c>
      <c r="D8" s="17">
        <v>2.68</v>
      </c>
      <c r="E8" s="17">
        <f>D8/'BANKING KEY INDICATOR-1'!F8%</f>
        <v>2.4020794120283235</v>
      </c>
      <c r="F8" s="17">
        <f>'BANKING KEY INDICATOR-1'!E8/'BANKING KEY INDICATOR-1'!D8%</f>
        <v>52.326235812775529</v>
      </c>
      <c r="G8" s="17">
        <f>'BANKING KEY INDICATOR-1'!G8/'BANKING KEY INDICATOR-1'!F8%</f>
        <v>68.602670968898465</v>
      </c>
      <c r="H8" s="17">
        <f>'BANKING KEY INDICATOR-1'!H8/'BANKING KEY INDICATOR-1'!F8%</f>
        <v>0.47503809267724306</v>
      </c>
      <c r="I8" s="17">
        <f>'BANKING KEY INDICATOR-1'!K8/'BANKING KEY INDICATOR-1'!G8%</f>
        <v>0</v>
      </c>
      <c r="J8" s="17">
        <f>'BANKING KEY INDICATOR-1'!L8/'BANKING KEY INDICATOR-1'!F8%</f>
        <v>0</v>
      </c>
      <c r="K8" s="17">
        <f>'BANKING KEY INDICATOR-1'!M8/'BANKING KEY INDICATOR-1'!F8%</f>
        <v>0.40333422963162147</v>
      </c>
      <c r="L8" s="41">
        <f>('BANKING KEY INDICATOR-1'!O8+'BANKING KEY INDICATOR-1'!E8)/'BANKING KEY INDICATOR-1'!D8%</f>
        <v>52.326235812775529</v>
      </c>
      <c r="M8" s="42"/>
      <c r="N8" s="42"/>
      <c r="O8" s="42"/>
      <c r="P8" s="42"/>
      <c r="Q8" s="42"/>
      <c r="R8" s="42"/>
      <c r="S8" s="42"/>
      <c r="T8" s="43"/>
      <c r="U8" s="44"/>
      <c r="V8" s="43"/>
      <c r="W8" s="44"/>
    </row>
    <row r="9" spans="1:23" ht="20.100000000000001" customHeight="1">
      <c r="A9" s="39">
        <v>6</v>
      </c>
      <c r="B9" s="40" t="s">
        <v>21</v>
      </c>
      <c r="C9" s="16">
        <v>176</v>
      </c>
      <c r="D9" s="17">
        <v>252.52</v>
      </c>
      <c r="E9" s="17">
        <f>D9/'BANKING KEY INDICATOR-1'!F9%</f>
        <v>6.9207262761219601</v>
      </c>
      <c r="F9" s="17">
        <f>'BANKING KEY INDICATOR-1'!E9/'BANKING KEY INDICATOR-1'!D9%</f>
        <v>46.636127645270186</v>
      </c>
      <c r="G9" s="17">
        <f>'BANKING KEY INDICATOR-1'!G9/'BANKING KEY INDICATOR-1'!F9%</f>
        <v>85.861459403905457</v>
      </c>
      <c r="H9" s="17">
        <f>'BANKING KEY INDICATOR-1'!H9/'BANKING KEY INDICATOR-1'!F9%</f>
        <v>16.576635834189794</v>
      </c>
      <c r="I9" s="17">
        <f>'BANKING KEY INDICATOR-1'!K9/'BANKING KEY INDICATOR-1'!G9%</f>
        <v>7.8212629314334787</v>
      </c>
      <c r="J9" s="17">
        <f>'BANKING KEY INDICATOR-1'!L9/'BANKING KEY INDICATOR-1'!F9%</f>
        <v>0.11291538198013019</v>
      </c>
      <c r="K9" s="17">
        <f>'BANKING KEY INDICATOR-1'!M9/'BANKING KEY INDICATOR-1'!F9%</f>
        <v>7.9479273723878033E-3</v>
      </c>
      <c r="L9" s="41">
        <f>('BANKING KEY INDICATOR-1'!O9+'BANKING KEY INDICATOR-1'!E9)/'BANKING KEY INDICATOR-1'!D9%</f>
        <v>46.636127645270186</v>
      </c>
      <c r="M9" s="42"/>
      <c r="N9" s="42"/>
      <c r="O9" s="42"/>
      <c r="P9" s="42"/>
      <c r="Q9" s="42"/>
      <c r="R9" s="42"/>
      <c r="S9" s="42"/>
      <c r="T9" s="43"/>
      <c r="U9" s="44"/>
      <c r="V9" s="43"/>
      <c r="W9" s="44"/>
    </row>
    <row r="10" spans="1:23" ht="20.100000000000001" customHeight="1">
      <c r="A10" s="39">
        <v>7</v>
      </c>
      <c r="B10" s="40" t="s">
        <v>22</v>
      </c>
      <c r="C10" s="16">
        <v>105</v>
      </c>
      <c r="D10" s="17">
        <v>231.18</v>
      </c>
      <c r="E10" s="17">
        <f>D10/'BANKING KEY INDICATOR-1'!F10%</f>
        <v>11.146200465750915</v>
      </c>
      <c r="F10" s="17">
        <f>'BANKING KEY INDICATOR-1'!E10/'BANKING KEY INDICATOR-1'!D10%</f>
        <v>155.45262651632555</v>
      </c>
      <c r="G10" s="17">
        <f>'BANKING KEY INDICATOR-1'!G10/'BANKING KEY INDICATOR-1'!F10%</f>
        <v>59.700010125019887</v>
      </c>
      <c r="H10" s="17">
        <f>'BANKING KEY INDICATOR-1'!H10/'BANKING KEY INDICATOR-1'!F10%</f>
        <v>22.191150732617508</v>
      </c>
      <c r="I10" s="17">
        <f>'BANKING KEY INDICATOR-1'!K10/'BANKING KEY INDICATOR-1'!G10%</f>
        <v>13.049377331976547</v>
      </c>
      <c r="J10" s="17">
        <f>'BANKING KEY INDICATOR-1'!L10/'BANKING KEY INDICATOR-1'!F10%</f>
        <v>0.17694677614545315</v>
      </c>
      <c r="K10" s="17">
        <f>'BANKING KEY INDICATOR-1'!M10/'BANKING KEY INDICATOR-1'!F10%</f>
        <v>17.343676925079674</v>
      </c>
      <c r="L10" s="41">
        <f>('BANKING KEY INDICATOR-1'!O10+'BANKING KEY INDICATOR-1'!E10)/'BANKING KEY INDICATOR-1'!D10%</f>
        <v>155.45262651632555</v>
      </c>
      <c r="M10" s="42"/>
      <c r="N10" s="42"/>
      <c r="O10" s="42"/>
      <c r="P10" s="42"/>
      <c r="Q10" s="42"/>
      <c r="R10" s="42"/>
      <c r="S10" s="42"/>
      <c r="T10" s="43"/>
      <c r="U10" s="44"/>
      <c r="V10" s="43"/>
      <c r="W10" s="44"/>
    </row>
    <row r="11" spans="1:23" ht="20.100000000000001" customHeight="1">
      <c r="A11" s="39">
        <v>8</v>
      </c>
      <c r="B11" s="40" t="s">
        <v>23</v>
      </c>
      <c r="C11" s="16">
        <v>57</v>
      </c>
      <c r="D11" s="17">
        <v>76.48</v>
      </c>
      <c r="E11" s="17">
        <f>D11/'BANKING KEY INDICATOR-1'!F11%</f>
        <v>8.9183264144782886</v>
      </c>
      <c r="F11" s="17">
        <f>'BANKING KEY INDICATOR-1'!E11/'BANKING KEY INDICATOR-1'!D11%</f>
        <v>98.009304120913356</v>
      </c>
      <c r="G11" s="17">
        <f>'BANKING KEY INDICATOR-1'!G11/'BANKING KEY INDICATOR-1'!F11%</f>
        <v>70.947805401371326</v>
      </c>
      <c r="H11" s="17">
        <f>'BANKING KEY INDICATOR-1'!H11/'BANKING KEY INDICATOR-1'!F11%</f>
        <v>20.602640048509727</v>
      </c>
      <c r="I11" s="17">
        <f>'BANKING KEY INDICATOR-1'!K11/'BANKING KEY INDICATOR-1'!G11%</f>
        <v>0</v>
      </c>
      <c r="J11" s="17">
        <f>'BANKING KEY INDICATOR-1'!L11/'BANKING KEY INDICATOR-1'!F11%</f>
        <v>1.1660991650729979E-3</v>
      </c>
      <c r="K11" s="17">
        <f>'BANKING KEY INDICATOR-1'!M11/'BANKING KEY INDICATOR-1'!F11%</f>
        <v>1.3561733289798965</v>
      </c>
      <c r="L11" s="41">
        <f>('BANKING KEY INDICATOR-1'!O11+'BANKING KEY INDICATOR-1'!E11)/'BANKING KEY INDICATOR-1'!D11%</f>
        <v>98.009304120913356</v>
      </c>
      <c r="M11" s="42"/>
      <c r="N11" s="42"/>
      <c r="O11" s="42"/>
      <c r="P11" s="42"/>
      <c r="Q11" s="42"/>
      <c r="R11" s="42"/>
      <c r="S11" s="42"/>
      <c r="T11" s="43"/>
      <c r="U11" s="44"/>
      <c r="V11" s="43"/>
      <c r="W11" s="44"/>
    </row>
    <row r="12" spans="1:23" ht="20.100000000000001" customHeight="1">
      <c r="A12" s="39">
        <v>9</v>
      </c>
      <c r="B12" s="40" t="s">
        <v>24</v>
      </c>
      <c r="C12" s="16">
        <v>22</v>
      </c>
      <c r="D12" s="17">
        <v>8.5399999999999991</v>
      </c>
      <c r="E12" s="17">
        <f>D12/'BANKING KEY INDICATOR-1'!F12%</f>
        <v>3.5521171283587054</v>
      </c>
      <c r="F12" s="17">
        <f>'BANKING KEY INDICATOR-1'!E12/'BANKING KEY INDICATOR-1'!D12%</f>
        <v>77.627457944528757</v>
      </c>
      <c r="G12" s="17">
        <f>'BANKING KEY INDICATOR-1'!G12/'BANKING KEY INDICATOR-1'!F12%</f>
        <v>53.947258963480571</v>
      </c>
      <c r="H12" s="17">
        <f>'BANKING KEY INDICATOR-1'!H12/'BANKING KEY INDICATOR-1'!F12%</f>
        <v>4.1261126362199487</v>
      </c>
      <c r="I12" s="17">
        <f>'BANKING KEY INDICATOR-1'!K12/'BANKING KEY INDICATOR-1'!G12%</f>
        <v>5.4818812644564385</v>
      </c>
      <c r="J12" s="17">
        <f>'BANKING KEY INDICATOR-1'!L12/'BANKING KEY INDICATOR-1'!F12%</f>
        <v>3.7434489643124534E-2</v>
      </c>
      <c r="K12" s="17">
        <f>'BANKING KEY INDICATOR-1'!M12/'BANKING KEY INDICATOR-1'!F12%</f>
        <v>7.9652275185092751</v>
      </c>
      <c r="L12" s="41">
        <f>('BANKING KEY INDICATOR-1'!O12+'BANKING KEY INDICATOR-1'!E12)/'BANKING KEY INDICATOR-1'!D12%</f>
        <v>77.627457944528757</v>
      </c>
      <c r="M12" s="42"/>
      <c r="N12" s="42"/>
      <c r="O12" s="42"/>
      <c r="P12" s="42"/>
      <c r="Q12" s="42"/>
      <c r="R12" s="42"/>
      <c r="S12" s="42"/>
      <c r="T12" s="43"/>
      <c r="U12" s="44"/>
      <c r="V12" s="43"/>
      <c r="W12" s="44"/>
    </row>
    <row r="13" spans="1:23" ht="20.100000000000001" customHeight="1">
      <c r="A13" s="39">
        <v>10</v>
      </c>
      <c r="B13" s="40" t="s">
        <v>70</v>
      </c>
      <c r="C13" s="16">
        <v>76</v>
      </c>
      <c r="D13" s="17">
        <v>132.06</v>
      </c>
      <c r="E13" s="17">
        <f>D13/'BANKING KEY INDICATOR-1'!F13%</f>
        <v>6.3237132062461399</v>
      </c>
      <c r="F13" s="17">
        <f>'BANKING KEY INDICATOR-1'!E13/'BANKING KEY INDICATOR-1'!D13%</f>
        <v>75.176148947169992</v>
      </c>
      <c r="G13" s="17">
        <f>'BANKING KEY INDICATOR-1'!G13/'BANKING KEY INDICATOR-1'!F13%</f>
        <v>66.022611368892854</v>
      </c>
      <c r="H13" s="17">
        <f>'BANKING KEY INDICATOR-1'!H13/'BANKING KEY INDICATOR-1'!F13%</f>
        <v>20.543209167133547</v>
      </c>
      <c r="I13" s="17">
        <f>'BANKING KEY INDICATOR-1'!K13/'BANKING KEY INDICATOR-1'!G13%</f>
        <v>30.443076075052403</v>
      </c>
      <c r="J13" s="17">
        <f>'BANKING KEY INDICATOR-1'!L13/'BANKING KEY INDICATOR-1'!F13%</f>
        <v>4.3096637025757424E-3</v>
      </c>
      <c r="K13" s="17">
        <f>'BANKING KEY INDICATOR-1'!M13/'BANKING KEY INDICATOR-1'!F13%</f>
        <v>9.789161674639546</v>
      </c>
      <c r="L13" s="41">
        <f>('BANKING KEY INDICATOR-1'!O13+'BANKING KEY INDICATOR-1'!E13)/'BANKING KEY INDICATOR-1'!D13%</f>
        <v>75.176148947169992</v>
      </c>
      <c r="M13" s="42"/>
      <c r="N13" s="42"/>
      <c r="O13" s="42"/>
      <c r="P13" s="42"/>
      <c r="Q13" s="42"/>
      <c r="R13" s="42"/>
      <c r="S13" s="42"/>
      <c r="T13" s="43"/>
      <c r="U13" s="44"/>
      <c r="V13" s="43"/>
      <c r="W13" s="44"/>
    </row>
    <row r="14" spans="1:23" ht="20.100000000000001" customHeight="1">
      <c r="A14" s="39">
        <v>11</v>
      </c>
      <c r="B14" s="40" t="s">
        <v>25</v>
      </c>
      <c r="C14" s="16">
        <v>105</v>
      </c>
      <c r="D14" s="17">
        <v>63.6</v>
      </c>
      <c r="E14" s="17">
        <f>D14/'BANKING KEY INDICATOR-1'!F14%</f>
        <v>5.4701678034179944</v>
      </c>
      <c r="F14" s="17">
        <f>'BANKING KEY INDICATOR-1'!E14/'BANKING KEY INDICATOR-1'!D14%</f>
        <v>53.921538532377632</v>
      </c>
      <c r="G14" s="17">
        <f>'BANKING KEY INDICATOR-1'!G14/'BANKING KEY INDICATOR-1'!F14%</f>
        <v>67.314027196022934</v>
      </c>
      <c r="H14" s="17">
        <f>'BANKING KEY INDICATOR-1'!H14/'BANKING KEY INDICATOR-1'!F14%</f>
        <v>22.673673527312133</v>
      </c>
      <c r="I14" s="17">
        <f>'BANKING KEY INDICATOR-1'!K14/'BANKING KEY INDICATOR-1'!G14%</f>
        <v>40.372329551262396</v>
      </c>
      <c r="J14" s="17">
        <f>'BANKING KEY INDICATOR-1'!L14/'BANKING KEY INDICATOR-1'!F14%</f>
        <v>5.5045713745086731E-2</v>
      </c>
      <c r="K14" s="17">
        <f>'BANKING KEY INDICATOR-1'!M14/'BANKING KEY INDICATOR-1'!F14%</f>
        <v>7.5791067112766299</v>
      </c>
      <c r="L14" s="41">
        <f>('BANKING KEY INDICATOR-1'!O14+'BANKING KEY INDICATOR-1'!E14)/'BANKING KEY INDICATOR-1'!D14%</f>
        <v>53.921538532377632</v>
      </c>
      <c r="M14" s="42"/>
      <c r="N14" s="42"/>
      <c r="O14" s="42"/>
      <c r="P14" s="42"/>
      <c r="Q14" s="42"/>
      <c r="R14" s="42"/>
      <c r="S14" s="42"/>
      <c r="T14" s="43"/>
      <c r="U14" s="44"/>
      <c r="V14" s="43"/>
      <c r="W14" s="44"/>
    </row>
    <row r="15" spans="1:23" ht="20.100000000000001" customHeight="1">
      <c r="A15" s="39">
        <v>12</v>
      </c>
      <c r="B15" s="40" t="s">
        <v>26</v>
      </c>
      <c r="C15" s="16">
        <v>130</v>
      </c>
      <c r="D15" s="17">
        <v>348.29</v>
      </c>
      <c r="E15" s="17">
        <f>D15/'BANKING KEY INDICATOR-1'!F15%</f>
        <v>13.796832539751707</v>
      </c>
      <c r="F15" s="17">
        <f>'BANKING KEY INDICATOR-1'!E15/'BANKING KEY INDICATOR-1'!D15%</f>
        <v>42.710696708067495</v>
      </c>
      <c r="G15" s="17">
        <f>'BANKING KEY INDICATOR-1'!G15/'BANKING KEY INDICATOR-1'!F15%</f>
        <v>63.533801823785261</v>
      </c>
      <c r="H15" s="17">
        <f>'BANKING KEY INDICATOR-1'!H15/'BANKING KEY INDICATOR-1'!F15%</f>
        <v>16.6636296654281</v>
      </c>
      <c r="I15" s="17">
        <f>'BANKING KEY INDICATOR-1'!K15/'BANKING KEY INDICATOR-1'!G15%</f>
        <v>10.10187921639046</v>
      </c>
      <c r="J15" s="17">
        <f>'BANKING KEY INDICATOR-1'!L15/'BANKING KEY INDICATOR-1'!F15%</f>
        <v>1.392399046117524</v>
      </c>
      <c r="K15" s="17">
        <f>'BANKING KEY INDICATOR-1'!M15/'BANKING KEY INDICATOR-1'!F15%</f>
        <v>5.2851744163015661</v>
      </c>
      <c r="L15" s="41">
        <f>('BANKING KEY INDICATOR-1'!O15+'BANKING KEY INDICATOR-1'!E15)/'BANKING KEY INDICATOR-1'!D15%</f>
        <v>42.710696708067495</v>
      </c>
      <c r="M15" s="42"/>
      <c r="N15" s="42"/>
      <c r="O15" s="42"/>
      <c r="P15" s="42"/>
      <c r="Q15" s="42"/>
      <c r="R15" s="42"/>
      <c r="S15" s="42"/>
      <c r="T15" s="43"/>
      <c r="U15" s="44"/>
      <c r="V15" s="43"/>
      <c r="W15" s="44"/>
    </row>
    <row r="16" spans="1:23" ht="20.100000000000001" customHeight="1">
      <c r="A16" s="39">
        <v>13</v>
      </c>
      <c r="B16" s="40" t="s">
        <v>27</v>
      </c>
      <c r="C16" s="16">
        <v>64</v>
      </c>
      <c r="D16" s="17">
        <v>640.84</v>
      </c>
      <c r="E16" s="17">
        <f>D16/'BANKING KEY INDICATOR-1'!F16%</f>
        <v>30.928123627553653</v>
      </c>
      <c r="F16" s="17">
        <f>'BANKING KEY INDICATOR-1'!E16/'BANKING KEY INDICATOR-1'!D16%</f>
        <v>105.01500612091775</v>
      </c>
      <c r="G16" s="17">
        <f>'BANKING KEY INDICATOR-1'!G16/'BANKING KEY INDICATOR-1'!F16%</f>
        <v>53.16332292486112</v>
      </c>
      <c r="H16" s="17">
        <f>'BANKING KEY INDICATOR-1'!H16/'BANKING KEY INDICATOR-1'!F16%</f>
        <v>3.5993687350086625</v>
      </c>
      <c r="I16" s="17">
        <f>'BANKING KEY INDICATOR-1'!K16/'BANKING KEY INDICATOR-1'!G16%</f>
        <v>15.337339772686009</v>
      </c>
      <c r="J16" s="17">
        <f>'BANKING KEY INDICATOR-1'!L16/'BANKING KEY INDICATOR-1'!F16%</f>
        <v>1.9304739796238469E-3</v>
      </c>
      <c r="K16" s="17">
        <f>'BANKING KEY INDICATOR-1'!M16/'BANKING KEY INDICATOR-1'!F16%</f>
        <v>6.1138110934687235</v>
      </c>
      <c r="L16" s="41">
        <f>('BANKING KEY INDICATOR-1'!O16+'BANKING KEY INDICATOR-1'!E16)/'BANKING KEY INDICATOR-1'!D16%</f>
        <v>105.01500612091775</v>
      </c>
      <c r="M16" s="42"/>
      <c r="N16" s="42"/>
      <c r="O16" s="42"/>
      <c r="P16" s="42"/>
      <c r="Q16" s="42"/>
      <c r="R16" s="42"/>
      <c r="S16" s="42"/>
      <c r="T16" s="43"/>
      <c r="U16" s="44"/>
      <c r="V16" s="43"/>
      <c r="W16" s="44"/>
    </row>
    <row r="17" spans="1:23" ht="20.100000000000001" customHeight="1">
      <c r="A17" s="39">
        <v>14</v>
      </c>
      <c r="B17" s="40" t="s">
        <v>28</v>
      </c>
      <c r="C17" s="16">
        <v>18</v>
      </c>
      <c r="D17" s="17">
        <v>9.75</v>
      </c>
      <c r="E17" s="17">
        <f>D17/'BANKING KEY INDICATOR-1'!F17%</f>
        <v>2.7713035074754138</v>
      </c>
      <c r="F17" s="17">
        <f>'BANKING KEY INDICATOR-1'!E17/'BANKING KEY INDICATOR-1'!D17%</f>
        <v>176.08204308184321</v>
      </c>
      <c r="G17" s="17">
        <f>'BANKING KEY INDICATOR-1'!G17/'BANKING KEY INDICATOR-1'!F17%</f>
        <v>90.819168893184013</v>
      </c>
      <c r="H17" s="17">
        <f>'BANKING KEY INDICATOR-1'!H17/'BANKING KEY INDICATOR-1'!F17%</f>
        <v>51.290432607583426</v>
      </c>
      <c r="I17" s="17">
        <f>'BANKING KEY INDICATOR-1'!K17/'BANKING KEY INDICATOR-1'!G17%</f>
        <v>0</v>
      </c>
      <c r="J17" s="17">
        <f>'BANKING KEY INDICATOR-1'!L17/'BANKING KEY INDICATOR-1'!F17%</f>
        <v>0</v>
      </c>
      <c r="K17" s="17">
        <f>'BANKING KEY INDICATOR-1'!M17/'BANKING KEY INDICATOR-1'!F17%</f>
        <v>0</v>
      </c>
      <c r="L17" s="41">
        <f>('BANKING KEY INDICATOR-1'!O17+'BANKING KEY INDICATOR-1'!E17)/'BANKING KEY INDICATOR-1'!D17%</f>
        <v>176.08204308184321</v>
      </c>
      <c r="M17" s="42"/>
      <c r="N17" s="42"/>
      <c r="O17" s="42"/>
      <c r="P17" s="42"/>
      <c r="Q17" s="42"/>
      <c r="R17" s="42"/>
      <c r="S17" s="42"/>
      <c r="T17" s="43"/>
      <c r="U17" s="44"/>
      <c r="V17" s="43"/>
      <c r="W17" s="44"/>
    </row>
    <row r="18" spans="1:23" ht="20.100000000000001" customHeight="1">
      <c r="A18" s="39">
        <v>15</v>
      </c>
      <c r="B18" s="40" t="s">
        <v>29</v>
      </c>
      <c r="C18" s="16">
        <v>175</v>
      </c>
      <c r="D18" s="17">
        <v>1869.59</v>
      </c>
      <c r="E18" s="17">
        <f>D18/'BANKING KEY INDICATOR-1'!F18%</f>
        <v>41.661801343274931</v>
      </c>
      <c r="F18" s="17">
        <f>'BANKING KEY INDICATOR-1'!E18/'BANKING KEY INDICATOR-1'!D18%</f>
        <v>68.576030465059773</v>
      </c>
      <c r="G18" s="17">
        <f>'BANKING KEY INDICATOR-1'!G18/'BANKING KEY INDICATOR-1'!F18%</f>
        <v>49.510645030462122</v>
      </c>
      <c r="H18" s="17">
        <f>'BANKING KEY INDICATOR-1'!H18/'BANKING KEY INDICATOR-1'!F18%</f>
        <v>14.976133917469259</v>
      </c>
      <c r="I18" s="17">
        <f>'BANKING KEY INDICATOR-1'!K18/'BANKING KEY INDICATOR-1'!G18%</f>
        <v>15.698912148203492</v>
      </c>
      <c r="J18" s="17">
        <f>'BANKING KEY INDICATOR-1'!L18/'BANKING KEY INDICATOR-1'!F18%</f>
        <v>1.5777018143570865</v>
      </c>
      <c r="K18" s="17">
        <f>'BANKING KEY INDICATOR-1'!M18/'BANKING KEY INDICATOR-1'!F18%</f>
        <v>12.105741675840216</v>
      </c>
      <c r="L18" s="41">
        <f>('BANKING KEY INDICATOR-1'!O18+'BANKING KEY INDICATOR-1'!E18)/'BANKING KEY INDICATOR-1'!D18%</f>
        <v>68.576030465059773</v>
      </c>
      <c r="M18" s="42"/>
      <c r="N18" s="42"/>
      <c r="O18" s="42"/>
      <c r="P18" s="42"/>
      <c r="Q18" s="42"/>
      <c r="R18" s="42"/>
      <c r="S18" s="42"/>
      <c r="T18" s="43"/>
      <c r="U18" s="44"/>
      <c r="V18" s="43"/>
      <c r="W18" s="44"/>
    </row>
    <row r="19" spans="1:23" ht="20.100000000000001" customHeight="1">
      <c r="A19" s="39">
        <v>16</v>
      </c>
      <c r="B19" s="40" t="s">
        <v>30</v>
      </c>
      <c r="C19" s="16">
        <v>881</v>
      </c>
      <c r="D19" s="17">
        <v>4114.04</v>
      </c>
      <c r="E19" s="17">
        <f>D19/'BANKING KEY INDICATOR-1'!F19%</f>
        <v>14.970515939223352</v>
      </c>
      <c r="F19" s="17">
        <f>'BANKING KEY INDICATOR-1'!E19/'BANKING KEY INDICATOR-1'!D19%</f>
        <v>64.796531806507176</v>
      </c>
      <c r="G19" s="17">
        <f>'BANKING KEY INDICATOR-1'!G19/'BANKING KEY INDICATOR-1'!F19%</f>
        <v>47.341267314266787</v>
      </c>
      <c r="H19" s="17">
        <f>'BANKING KEY INDICATOR-1'!H19/'BANKING KEY INDICATOR-1'!F19%</f>
        <v>14.296376216979398</v>
      </c>
      <c r="I19" s="17">
        <f>'BANKING KEY INDICATOR-1'!K19/'BANKING KEY INDICATOR-1'!G19%</f>
        <v>20.828173773216101</v>
      </c>
      <c r="J19" s="17">
        <f>'BANKING KEY INDICATOR-1'!L19/'BANKING KEY INDICATOR-1'!F19%</f>
        <v>3.5697455873978157E-2</v>
      </c>
      <c r="K19" s="17">
        <f>'BANKING KEY INDICATOR-1'!M19/'BANKING KEY INDICATOR-1'!F19%</f>
        <v>10.547160851426169</v>
      </c>
      <c r="L19" s="41">
        <f>('BANKING KEY INDICATOR-1'!O19+'BANKING KEY INDICATOR-1'!E19)/'BANKING KEY INDICATOR-1'!D19%</f>
        <v>64.796531806507176</v>
      </c>
      <c r="M19" s="42"/>
      <c r="N19" s="42"/>
      <c r="O19" s="42"/>
      <c r="P19" s="42"/>
      <c r="Q19" s="42"/>
      <c r="R19" s="42"/>
      <c r="S19" s="42"/>
      <c r="T19" s="43"/>
      <c r="U19" s="44"/>
      <c r="V19" s="43"/>
      <c r="W19" s="44"/>
    </row>
    <row r="20" spans="1:23" ht="20.100000000000001" customHeight="1">
      <c r="A20" s="39">
        <v>17</v>
      </c>
      <c r="B20" s="40" t="s">
        <v>31</v>
      </c>
      <c r="C20" s="16">
        <v>110</v>
      </c>
      <c r="D20" s="17">
        <v>96.78</v>
      </c>
      <c r="E20" s="17">
        <f>D20/'BANKING KEY INDICATOR-1'!F20%</f>
        <v>7.7292911222566536</v>
      </c>
      <c r="F20" s="17">
        <f>'BANKING KEY INDICATOR-1'!E20/'BANKING KEY INDICATOR-1'!D20%</f>
        <v>72.108204965434638</v>
      </c>
      <c r="G20" s="17">
        <f>'BANKING KEY INDICATOR-1'!G20/'BANKING KEY INDICATOR-1'!F20%</f>
        <v>62.004440468964646</v>
      </c>
      <c r="H20" s="17">
        <f>'BANKING KEY INDICATOR-1'!H20/'BANKING KEY INDICATOR-1'!F20%</f>
        <v>14.759767434431206</v>
      </c>
      <c r="I20" s="17">
        <f>'BANKING KEY INDICATOR-1'!K20/'BANKING KEY INDICATOR-1'!G20%</f>
        <v>14.574236510941949</v>
      </c>
      <c r="J20" s="17">
        <f>'BANKING KEY INDICATOR-1'!L20/'BANKING KEY INDICATOR-1'!F20%</f>
        <v>2.4909753058812258</v>
      </c>
      <c r="K20" s="17">
        <f>'BANKING KEY INDICATOR-1'!M20/'BANKING KEY INDICATOR-1'!F20%</f>
        <v>17.22518608440086</v>
      </c>
      <c r="L20" s="41">
        <f>('BANKING KEY INDICATOR-1'!O20+'BANKING KEY INDICATOR-1'!E20)/'BANKING KEY INDICATOR-1'!D20%</f>
        <v>72.108204965434638</v>
      </c>
      <c r="M20" s="42"/>
      <c r="N20" s="42"/>
      <c r="O20" s="42"/>
      <c r="P20" s="42"/>
      <c r="Q20" s="42"/>
      <c r="R20" s="42"/>
      <c r="S20" s="42"/>
      <c r="T20" s="43"/>
      <c r="U20" s="44"/>
      <c r="V20" s="43"/>
      <c r="W20" s="44"/>
    </row>
    <row r="21" spans="1:23" ht="20.100000000000001" customHeight="1">
      <c r="A21" s="39">
        <v>18</v>
      </c>
      <c r="B21" s="40" t="s">
        <v>32</v>
      </c>
      <c r="C21" s="16">
        <v>250</v>
      </c>
      <c r="D21" s="17">
        <v>1423.86</v>
      </c>
      <c r="E21" s="17">
        <f>D21/'BANKING KEY INDICATOR-1'!F21%</f>
        <v>22.938106131391564</v>
      </c>
      <c r="F21" s="17">
        <f>'BANKING KEY INDICATOR-1'!E21/'BANKING KEY INDICATOR-1'!D21%</f>
        <v>60.959677689583053</v>
      </c>
      <c r="G21" s="17">
        <f>'BANKING KEY INDICATOR-1'!G21/'BANKING KEY INDICATOR-1'!F21%</f>
        <v>65.488771466314404</v>
      </c>
      <c r="H21" s="17">
        <f>'BANKING KEY INDICATOR-1'!H21/'BANKING KEY INDICATOR-1'!F21%</f>
        <v>30.998968972516675</v>
      </c>
      <c r="I21" s="17">
        <f>'BANKING KEY INDICATOR-1'!K21/'BANKING KEY INDICATOR-1'!G21%</f>
        <v>23.799121803623486</v>
      </c>
      <c r="J21" s="17">
        <f>'BANKING KEY INDICATOR-1'!L21/'BANKING KEY INDICATOR-1'!F21%</f>
        <v>0.36198730547411156</v>
      </c>
      <c r="K21" s="17">
        <f>'BANKING KEY INDICATOR-1'!M21/'BANKING KEY INDICATOR-1'!F21%</f>
        <v>15.460579308567196</v>
      </c>
      <c r="L21" s="41">
        <f>('BANKING KEY INDICATOR-1'!O21+'BANKING KEY INDICATOR-1'!E21)/'BANKING KEY INDICATOR-1'!D21%</f>
        <v>64.721542748376976</v>
      </c>
      <c r="M21" s="42"/>
      <c r="N21" s="42"/>
      <c r="O21" s="42"/>
      <c r="P21" s="42"/>
      <c r="Q21" s="42"/>
      <c r="R21" s="42"/>
      <c r="S21" s="42"/>
      <c r="T21" s="43"/>
      <c r="U21" s="44"/>
      <c r="V21" s="43"/>
      <c r="W21" s="44"/>
    </row>
    <row r="22" spans="1:23" ht="20.100000000000001" customHeight="1">
      <c r="A22" s="39">
        <v>19</v>
      </c>
      <c r="B22" s="40" t="s">
        <v>69</v>
      </c>
      <c r="C22" s="16">
        <v>137</v>
      </c>
      <c r="D22" s="17">
        <v>368.65</v>
      </c>
      <c r="E22" s="17">
        <f>D22/'BANKING KEY INDICATOR-1'!F22%</f>
        <v>7.1155865412825623</v>
      </c>
      <c r="F22" s="17">
        <f>'BANKING KEY INDICATOR-1'!E22/'BANKING KEY INDICATOR-1'!D22%</f>
        <v>62.183370544642663</v>
      </c>
      <c r="G22" s="17">
        <f>'BANKING KEY INDICATOR-1'!G22/'BANKING KEY INDICATOR-1'!F22%</f>
        <v>52.360795849353778</v>
      </c>
      <c r="H22" s="17">
        <f>'BANKING KEY INDICATOR-1'!H22/'BANKING KEY INDICATOR-1'!F22%</f>
        <v>11.557882058646408</v>
      </c>
      <c r="I22" s="17">
        <f>'BANKING KEY INDICATOR-1'!K22/'BANKING KEY INDICATOR-1'!G22%</f>
        <v>23.423094645654775</v>
      </c>
      <c r="J22" s="17">
        <f>'BANKING KEY INDICATOR-1'!L22/'BANKING KEY INDICATOR-1'!F22%</f>
        <v>3.6480289062861909E-2</v>
      </c>
      <c r="K22" s="17">
        <f>'BANKING KEY INDICATOR-1'!M22/'BANKING KEY INDICATOR-1'!F22%</f>
        <v>8.442195148314573</v>
      </c>
      <c r="L22" s="41">
        <f>('BANKING KEY INDICATOR-1'!O22+'BANKING KEY INDICATOR-1'!E22)/'BANKING KEY INDICATOR-1'!D22%</f>
        <v>62.183370544642663</v>
      </c>
      <c r="M22" s="42"/>
      <c r="N22" s="42"/>
      <c r="O22" s="42"/>
      <c r="P22" s="42"/>
      <c r="Q22" s="42"/>
      <c r="R22" s="42"/>
      <c r="S22" s="42"/>
      <c r="T22" s="43"/>
      <c r="U22" s="44"/>
      <c r="V22" s="43"/>
      <c r="W22" s="44"/>
    </row>
    <row r="23" spans="1:23" ht="20.100000000000001" customHeight="1">
      <c r="A23" s="39">
        <v>20</v>
      </c>
      <c r="B23" s="40" t="s">
        <v>33</v>
      </c>
      <c r="C23" s="16">
        <v>135</v>
      </c>
      <c r="D23" s="17">
        <v>140.72</v>
      </c>
      <c r="E23" s="17">
        <f>D23/'BANKING KEY INDICATOR-1'!F23%</f>
        <v>6.5953637479963634</v>
      </c>
      <c r="F23" s="17">
        <f>'BANKING KEY INDICATOR-1'!E23/'BANKING KEY INDICATOR-1'!D23%</f>
        <v>49.504281552766258</v>
      </c>
      <c r="G23" s="17">
        <f>'BANKING KEY INDICATOR-1'!G23/'BANKING KEY INDICATOR-1'!F23%</f>
        <v>90.236311995575605</v>
      </c>
      <c r="H23" s="17">
        <f>'BANKING KEY INDICATOR-1'!H23/'BANKING KEY INDICATOR-1'!F23%</f>
        <v>32.360963995463116</v>
      </c>
      <c r="I23" s="17">
        <f>'BANKING KEY INDICATOR-1'!K23/'BANKING KEY INDICATOR-1'!G23%</f>
        <v>28.147301719212589</v>
      </c>
      <c r="J23" s="17">
        <f>'BANKING KEY INDICATOR-1'!L23/'BANKING KEY INDICATOR-1'!F23%</f>
        <v>0.1396687320141356</v>
      </c>
      <c r="K23" s="17">
        <f>'BANKING KEY INDICATOR-1'!M23/'BANKING KEY INDICATOR-1'!F23%</f>
        <v>23.102520598794541</v>
      </c>
      <c r="L23" s="41">
        <f>('BANKING KEY INDICATOR-1'!O23+'BANKING KEY INDICATOR-1'!E23)/'BANKING KEY INDICATOR-1'!D23%</f>
        <v>49.504281552766258</v>
      </c>
      <c r="M23" s="42"/>
      <c r="N23" s="42"/>
      <c r="O23" s="42"/>
      <c r="P23" s="42"/>
      <c r="Q23" s="42"/>
      <c r="R23" s="42"/>
      <c r="S23" s="42"/>
      <c r="T23" s="43"/>
      <c r="U23" s="44"/>
      <c r="V23" s="43"/>
      <c r="W23" s="44"/>
    </row>
    <row r="24" spans="1:23" ht="20.100000000000001" customHeight="1">
      <c r="A24" s="39">
        <v>21</v>
      </c>
      <c r="B24" s="40" t="s">
        <v>34</v>
      </c>
      <c r="C24" s="16">
        <v>35</v>
      </c>
      <c r="D24" s="17">
        <v>27.73</v>
      </c>
      <c r="E24" s="17">
        <f>D24/'BANKING KEY INDICATOR-1'!F24%</f>
        <v>4.6615226856287935</v>
      </c>
      <c r="F24" s="17">
        <f>'BANKING KEY INDICATOR-1'!E24/'BANKING KEY INDICATOR-1'!D24%</f>
        <v>51.887096914877837</v>
      </c>
      <c r="G24" s="17">
        <f>'BANKING KEY INDICATOR-1'!G24/'BANKING KEY INDICATOR-1'!F24%</f>
        <v>52.063476053591543</v>
      </c>
      <c r="H24" s="17">
        <f>'BANKING KEY INDICATOR-1'!H24/'BANKING KEY INDICATOR-1'!F24%</f>
        <v>8.5195084640341587</v>
      </c>
      <c r="I24" s="17">
        <f>'BANKING KEY INDICATOR-1'!K24/'BANKING KEY INDICATOR-1'!G24%</f>
        <v>24.416389525685322</v>
      </c>
      <c r="J24" s="17">
        <f>'BANKING KEY INDICATOR-1'!L24/'BANKING KEY INDICATOR-1'!F24%</f>
        <v>0</v>
      </c>
      <c r="K24" s="17">
        <f>'BANKING KEY INDICATOR-1'!M24/'BANKING KEY INDICATOR-1'!F24%</f>
        <v>14.70069090725705</v>
      </c>
      <c r="L24" s="41">
        <f>('BANKING KEY INDICATOR-1'!O24+'BANKING KEY INDICATOR-1'!E24)/'BANKING KEY INDICATOR-1'!D24%</f>
        <v>51.887096914877837</v>
      </c>
      <c r="M24" s="42"/>
      <c r="N24" s="42"/>
      <c r="O24" s="42"/>
      <c r="P24" s="42"/>
      <c r="Q24" s="42"/>
      <c r="R24" s="42"/>
      <c r="S24" s="42"/>
      <c r="T24" s="43"/>
      <c r="U24" s="44"/>
      <c r="V24" s="43"/>
      <c r="W24" s="44"/>
    </row>
    <row r="25" spans="1:23" s="49" customFormat="1" ht="20.100000000000001" customHeight="1">
      <c r="A25" s="70" t="s">
        <v>35</v>
      </c>
      <c r="B25" s="71"/>
      <c r="C25" s="20">
        <f>SUM(C4:C24)</f>
        <v>3155</v>
      </c>
      <c r="D25" s="18">
        <f>SUM(D4:D24)</f>
        <v>11263.89</v>
      </c>
      <c r="E25" s="18">
        <f>D25/'BANKING KEY INDICATOR-1'!F25%</f>
        <v>14.222286252316477</v>
      </c>
      <c r="F25" s="18">
        <f>'BANKING KEY INDICATOR-1'!E25/'BANKING KEY INDICATOR-1'!D25%</f>
        <v>65.99263154662323</v>
      </c>
      <c r="G25" s="18">
        <f>'BANKING KEY INDICATOR-1'!G25/'BANKING KEY INDICATOR-1'!F25%</f>
        <v>55.674405455532394</v>
      </c>
      <c r="H25" s="18">
        <f>'BANKING KEY INDICATOR-1'!H25/'BANKING KEY INDICATOR-1'!F25%</f>
        <v>17.107693581991761</v>
      </c>
      <c r="I25" s="18">
        <f>'BANKING KEY INDICATOR-1'!K25/'BANKING KEY INDICATOR-1'!G25%</f>
        <v>21.579144318323564</v>
      </c>
      <c r="J25" s="18">
        <f>'BANKING KEY INDICATOR-1'!L25/'BANKING KEY INDICATOR-1'!F25%</f>
        <v>0.31319891306530001</v>
      </c>
      <c r="K25" s="18">
        <f>'BANKING KEY INDICATOR-1'!M25/'BANKING KEY INDICATOR-1'!F25%</f>
        <v>9.897312928833454</v>
      </c>
      <c r="L25" s="45">
        <f>('BANKING KEY INDICATOR-1'!O25+'BANKING KEY INDICATOR-1'!E25)/'BANKING KEY INDICATOR-1'!D25%</f>
        <v>66.271933504507899</v>
      </c>
      <c r="M25" s="46"/>
      <c r="N25" s="42"/>
      <c r="O25" s="46"/>
      <c r="P25" s="42"/>
      <c r="Q25" s="46"/>
      <c r="R25" s="46"/>
      <c r="S25" s="46"/>
      <c r="T25" s="47"/>
      <c r="U25" s="48"/>
      <c r="V25" s="47"/>
      <c r="W25" s="48"/>
    </row>
    <row r="26" spans="1:23" ht="20.100000000000001" customHeight="1">
      <c r="A26" s="39">
        <v>22</v>
      </c>
      <c r="B26" s="40" t="s">
        <v>36</v>
      </c>
      <c r="C26" s="16">
        <v>158</v>
      </c>
      <c r="D26" s="17">
        <v>62.32</v>
      </c>
      <c r="E26" s="17">
        <f>D26/'BANKING KEY INDICATOR-1'!F26%</f>
        <v>0.60899280680993106</v>
      </c>
      <c r="F26" s="17">
        <f>'BANKING KEY INDICATOR-1'!E26/'BANKING KEY INDICATOR-1'!D26%</f>
        <v>79.62035957559425</v>
      </c>
      <c r="G26" s="17">
        <f>'BANKING KEY INDICATOR-1'!G26/'BANKING KEY INDICATOR-1'!F26%</f>
        <v>67.30279313886345</v>
      </c>
      <c r="H26" s="17">
        <f>'BANKING KEY INDICATOR-1'!H26/'BANKING KEY INDICATOR-1'!F26%</f>
        <v>17.982291130223025</v>
      </c>
      <c r="I26" s="17">
        <f>'BANKING KEY INDICATOR-1'!K26/'BANKING KEY INDICATOR-1'!G26%</f>
        <v>13.842309529582753</v>
      </c>
      <c r="J26" s="17">
        <f>'BANKING KEY INDICATOR-1'!L26/'BANKING KEY INDICATOR-1'!F26%</f>
        <v>1.7589651031095568E-3</v>
      </c>
      <c r="K26" s="17">
        <f>'BANKING KEY INDICATOR-1'!M26/'BANKING KEY INDICATOR-1'!F26%</f>
        <v>1.8940145349149684</v>
      </c>
      <c r="L26" s="41">
        <f>('BANKING KEY INDICATOR-1'!O26+'BANKING KEY INDICATOR-1'!E26)/'BANKING KEY INDICATOR-1'!D26%</f>
        <v>79.62035957559425</v>
      </c>
      <c r="M26" s="42"/>
      <c r="N26" s="42"/>
      <c r="O26" s="42"/>
      <c r="P26" s="42"/>
      <c r="Q26" s="42"/>
      <c r="R26" s="42"/>
      <c r="S26" s="42"/>
      <c r="T26" s="43"/>
      <c r="U26" s="44"/>
      <c r="V26" s="43"/>
      <c r="W26" s="44"/>
    </row>
    <row r="27" spans="1:23" ht="20.100000000000001" customHeight="1">
      <c r="A27" s="39">
        <v>23</v>
      </c>
      <c r="B27" s="40" t="s">
        <v>71</v>
      </c>
      <c r="C27" s="16">
        <v>28</v>
      </c>
      <c r="D27" s="17">
        <v>6.77</v>
      </c>
      <c r="E27" s="17">
        <f>D27/'BANKING KEY INDICATOR-1'!F27%</f>
        <v>1.0436578898686564</v>
      </c>
      <c r="F27" s="17">
        <f>'BANKING KEY INDICATOR-1'!E27/'BANKING KEY INDICATOR-1'!D27%</f>
        <v>69.632985175563832</v>
      </c>
      <c r="G27" s="17">
        <f>'BANKING KEY INDICATOR-1'!G27/'BANKING KEY INDICATOR-1'!F27%</f>
        <v>97.866436455571318</v>
      </c>
      <c r="H27" s="17">
        <f>'BANKING KEY INDICATOR-1'!H27/'BANKING KEY INDICATOR-1'!F27%</f>
        <v>47.021643953875561</v>
      </c>
      <c r="I27" s="17">
        <f>'BANKING KEY INDICATOR-1'!K27/'BANKING KEY INDICATOR-1'!G27%</f>
        <v>84.181841093818903</v>
      </c>
      <c r="J27" s="17">
        <f>'BANKING KEY INDICATOR-1'!L27/'BANKING KEY INDICATOR-1'!F27%</f>
        <v>0</v>
      </c>
      <c r="K27" s="17">
        <f>'BANKING KEY INDICATOR-1'!M27/'BANKING KEY INDICATOR-1'!F27%</f>
        <v>84.423752851945494</v>
      </c>
      <c r="L27" s="41">
        <f>('BANKING KEY INDICATOR-1'!O27+'BANKING KEY INDICATOR-1'!E27)/'BANKING KEY INDICATOR-1'!D27%</f>
        <v>69.632985175563832</v>
      </c>
      <c r="M27" s="42"/>
      <c r="N27" s="42"/>
      <c r="O27" s="42"/>
      <c r="P27" s="42"/>
      <c r="Q27" s="42"/>
      <c r="R27" s="42"/>
      <c r="S27" s="42"/>
      <c r="T27" s="43"/>
      <c r="U27" s="44"/>
      <c r="V27" s="43"/>
      <c r="W27" s="44"/>
    </row>
    <row r="28" spans="1:23" ht="20.100000000000001" customHeight="1">
      <c r="A28" s="39">
        <v>24</v>
      </c>
      <c r="B28" s="40" t="s">
        <v>67</v>
      </c>
      <c r="C28" s="16">
        <v>1</v>
      </c>
      <c r="D28" s="17">
        <v>0</v>
      </c>
      <c r="E28" s="17">
        <f>D28/'BANKING KEY INDICATOR-1'!F28%</f>
        <v>0</v>
      </c>
      <c r="F28" s="17">
        <f>'BANKING KEY INDICATOR-1'!E28/'BANKING KEY INDICATOR-1'!D28%</f>
        <v>87.92111750205423</v>
      </c>
      <c r="G28" s="17">
        <f>'BANKING KEY INDICATOR-1'!G28/'BANKING KEY INDICATOR-1'!F28%</f>
        <v>0</v>
      </c>
      <c r="H28" s="17">
        <f>'BANKING KEY INDICATOR-1'!H28/'BANKING KEY INDICATOR-1'!F28%</f>
        <v>0</v>
      </c>
      <c r="I28" s="17" t="e">
        <f>'BANKING KEY INDICATOR-1'!K28/'BANKING KEY INDICATOR-1'!G28%</f>
        <v>#DIV/0!</v>
      </c>
      <c r="J28" s="17">
        <f>'BANKING KEY INDICATOR-1'!L28/'BANKING KEY INDICATOR-1'!F28%</f>
        <v>0</v>
      </c>
      <c r="K28" s="17">
        <f>'BANKING KEY INDICATOR-1'!M28/'BANKING KEY INDICATOR-1'!F28%</f>
        <v>0</v>
      </c>
      <c r="L28" s="41">
        <f>('BANKING KEY INDICATOR-1'!O28+'BANKING KEY INDICATOR-1'!E28)/'BANKING KEY INDICATOR-1'!D28%</f>
        <v>87.92111750205423</v>
      </c>
      <c r="M28" s="42"/>
      <c r="N28" s="42"/>
      <c r="O28" s="42"/>
      <c r="P28" s="42"/>
      <c r="Q28" s="42"/>
      <c r="R28" s="42"/>
      <c r="S28" s="42"/>
      <c r="T28" s="43"/>
      <c r="U28" s="44"/>
      <c r="V28" s="43"/>
      <c r="W28" s="44"/>
    </row>
    <row r="29" spans="1:23" ht="20.100000000000001" customHeight="1">
      <c r="A29" s="39">
        <v>25</v>
      </c>
      <c r="B29" s="40" t="s">
        <v>65</v>
      </c>
      <c r="C29" s="16">
        <v>36</v>
      </c>
      <c r="D29" s="17">
        <v>0</v>
      </c>
      <c r="E29" s="17">
        <f>D29/'BANKING KEY INDICATOR-1'!F29%</f>
        <v>0</v>
      </c>
      <c r="F29" s="17">
        <f>'BANKING KEY INDICATOR-1'!E29/'BANKING KEY INDICATOR-1'!D29%</f>
        <v>119.74939025177119</v>
      </c>
      <c r="G29" s="17">
        <f>'BANKING KEY INDICATOR-1'!G29/'BANKING KEY INDICATOR-1'!F29%</f>
        <v>72.129963898916969</v>
      </c>
      <c r="H29" s="17">
        <f>'BANKING KEY INDICATOR-1'!H29/'BANKING KEY INDICATOR-1'!F29%</f>
        <v>44.719004256694866</v>
      </c>
      <c r="I29" s="17">
        <f>'BANKING KEY INDICATOR-1'!K29/'BANKING KEY INDICATOR-1'!G29%</f>
        <v>52.872275260334952</v>
      </c>
      <c r="J29" s="17">
        <f>'BANKING KEY INDICATOR-1'!L29/'BANKING KEY INDICATOR-1'!F29%</f>
        <v>0</v>
      </c>
      <c r="K29" s="17">
        <f>'BANKING KEY INDICATOR-1'!M29/'BANKING KEY INDICATOR-1'!F29%</f>
        <v>19.67024085349426</v>
      </c>
      <c r="L29" s="41">
        <f>('BANKING KEY INDICATOR-1'!O29+'BANKING KEY INDICATOR-1'!E29)/'BANKING KEY INDICATOR-1'!D29%</f>
        <v>119.74939025177119</v>
      </c>
      <c r="M29" s="42"/>
      <c r="N29" s="42"/>
      <c r="O29" s="42"/>
      <c r="P29" s="42"/>
      <c r="Q29" s="42"/>
      <c r="R29" s="42"/>
      <c r="S29" s="42"/>
      <c r="T29" s="43"/>
      <c r="U29" s="44"/>
      <c r="V29" s="43"/>
      <c r="W29" s="44"/>
    </row>
    <row r="30" spans="1:23" ht="20.100000000000001" customHeight="1">
      <c r="A30" s="39">
        <v>26</v>
      </c>
      <c r="B30" s="40" t="s">
        <v>37</v>
      </c>
      <c r="C30" s="16">
        <v>25</v>
      </c>
      <c r="D30" s="17">
        <v>10.06</v>
      </c>
      <c r="E30" s="17">
        <f>D30/'BANKING KEY INDICATOR-1'!F30%</f>
        <v>2.2416828219355125</v>
      </c>
      <c r="F30" s="17">
        <f>'BANKING KEY INDICATOR-1'!E30/'BANKING KEY INDICATOR-1'!D30%</f>
        <v>76.997117562281232</v>
      </c>
      <c r="G30" s="17">
        <f>'BANKING KEY INDICATOR-1'!G30/'BANKING KEY INDICATOR-1'!F30%</f>
        <v>38.578782004144657</v>
      </c>
      <c r="H30" s="17">
        <f>'BANKING KEY INDICATOR-1'!H30/'BANKING KEY INDICATOR-1'!F30%</f>
        <v>18.5774450163781</v>
      </c>
      <c r="I30" s="17">
        <f>'BANKING KEY INDICATOR-1'!K30/'BANKING KEY INDICATOR-1'!G30%</f>
        <v>0</v>
      </c>
      <c r="J30" s="17">
        <f>'BANKING KEY INDICATOR-1'!L30/'BANKING KEY INDICATOR-1'!F30%</f>
        <v>0</v>
      </c>
      <c r="K30" s="17">
        <f>'BANKING KEY INDICATOR-1'!M30/'BANKING KEY INDICATOR-1'!F30%</f>
        <v>9.385654121264789</v>
      </c>
      <c r="L30" s="41">
        <f>('BANKING KEY INDICATOR-1'!O30+'BANKING KEY INDICATOR-1'!E30)/'BANKING KEY INDICATOR-1'!D30%</f>
        <v>76.997117562281232</v>
      </c>
      <c r="M30" s="42"/>
      <c r="N30" s="42"/>
      <c r="O30" s="42"/>
      <c r="P30" s="42"/>
      <c r="Q30" s="42"/>
      <c r="R30" s="42"/>
      <c r="S30" s="42"/>
      <c r="T30" s="43"/>
      <c r="U30" s="44"/>
      <c r="V30" s="43"/>
      <c r="W30" s="44"/>
    </row>
    <row r="31" spans="1:23" ht="20.100000000000001" customHeight="1">
      <c r="A31" s="39">
        <v>27</v>
      </c>
      <c r="B31" s="40" t="s">
        <v>38</v>
      </c>
      <c r="C31" s="16">
        <v>148</v>
      </c>
      <c r="D31" s="17">
        <v>82.87</v>
      </c>
      <c r="E31" s="17">
        <f>D31/'BANKING KEY INDICATOR-1'!F31%</f>
        <v>1.0182265876692231</v>
      </c>
      <c r="F31" s="17">
        <f>'BANKING KEY INDICATOR-1'!E31/'BANKING KEY INDICATOR-1'!D31%</f>
        <v>67.58673952399144</v>
      </c>
      <c r="G31" s="17">
        <f>'BANKING KEY INDICATOR-1'!G31/'BANKING KEY INDICATOR-1'!F31%</f>
        <v>23.748626923842497</v>
      </c>
      <c r="H31" s="17">
        <f>'BANKING KEY INDICATOR-1'!H31/'BANKING KEY INDICATOR-1'!F31%</f>
        <v>9.2404646465142903</v>
      </c>
      <c r="I31" s="17">
        <f>'BANKING KEY INDICATOR-1'!K31/'BANKING KEY INDICATOR-1'!G31%</f>
        <v>40.1444521476392</v>
      </c>
      <c r="J31" s="17">
        <f>'BANKING KEY INDICATOR-1'!L31/'BANKING KEY INDICATOR-1'!F31%</f>
        <v>0</v>
      </c>
      <c r="K31" s="17">
        <f>'BANKING KEY INDICATOR-1'!M31/'BANKING KEY INDICATOR-1'!F31%</f>
        <v>9.0014818164169537</v>
      </c>
      <c r="L31" s="41">
        <f>('BANKING KEY INDICATOR-1'!O31+'BANKING KEY INDICATOR-1'!E31)/'BANKING KEY INDICATOR-1'!D31%</f>
        <v>67.58673952399144</v>
      </c>
      <c r="M31" s="42"/>
      <c r="N31" s="42"/>
      <c r="O31" s="42"/>
      <c r="P31" s="42"/>
      <c r="Q31" s="42"/>
      <c r="R31" s="42"/>
      <c r="S31" s="42"/>
      <c r="T31" s="43"/>
      <c r="U31" s="44"/>
      <c r="V31" s="43"/>
      <c r="W31" s="44"/>
    </row>
    <row r="32" spans="1:23" ht="20.100000000000001" customHeight="1">
      <c r="A32" s="39">
        <v>28</v>
      </c>
      <c r="B32" s="40" t="s">
        <v>39</v>
      </c>
      <c r="C32" s="16">
        <v>141</v>
      </c>
      <c r="D32" s="17">
        <v>0</v>
      </c>
      <c r="E32" s="17">
        <f>D32/'BANKING KEY INDICATOR-1'!F32%</f>
        <v>0</v>
      </c>
      <c r="F32" s="17">
        <f>'BANKING KEY INDICATOR-1'!E32/'BANKING KEY INDICATOR-1'!D32%</f>
        <v>82.234572000994049</v>
      </c>
      <c r="G32" s="17">
        <f>'BANKING KEY INDICATOR-1'!G32/'BANKING KEY INDICATOR-1'!F32%</f>
        <v>18.971031856400163</v>
      </c>
      <c r="H32" s="17">
        <f>'BANKING KEY INDICATOR-1'!H32/'BANKING KEY INDICATOR-1'!F32%</f>
        <v>8.2695064290451636</v>
      </c>
      <c r="I32" s="17">
        <f>'BANKING KEY INDICATOR-1'!K32/'BANKING KEY INDICATOR-1'!G32%</f>
        <v>34.033240294341539</v>
      </c>
      <c r="J32" s="17">
        <f>'BANKING KEY INDICATOR-1'!L32/'BANKING KEY INDICATOR-1'!F32%</f>
        <v>0</v>
      </c>
      <c r="K32" s="17">
        <f>'BANKING KEY INDICATOR-1'!M32/'BANKING KEY INDICATOR-1'!F32%</f>
        <v>14.16021266126099</v>
      </c>
      <c r="L32" s="41">
        <f>('BANKING KEY INDICATOR-1'!O32+'BANKING KEY INDICATOR-1'!E32)/'BANKING KEY INDICATOR-1'!D32%</f>
        <v>82.234572000994049</v>
      </c>
      <c r="M32" s="42"/>
      <c r="N32" s="42"/>
      <c r="O32" s="42"/>
      <c r="P32" s="42"/>
      <c r="Q32" s="42"/>
      <c r="R32" s="42"/>
      <c r="S32" s="42"/>
      <c r="T32" s="43"/>
      <c r="U32" s="44"/>
      <c r="V32" s="43"/>
      <c r="W32" s="44"/>
    </row>
    <row r="33" spans="1:23" ht="20.100000000000001" customHeight="1">
      <c r="A33" s="39">
        <v>29</v>
      </c>
      <c r="B33" s="40" t="s">
        <v>40</v>
      </c>
      <c r="C33" s="16">
        <v>41</v>
      </c>
      <c r="D33" s="17">
        <v>0</v>
      </c>
      <c r="E33" s="17">
        <f>D33/'BANKING KEY INDICATOR-1'!F33%</f>
        <v>0</v>
      </c>
      <c r="F33" s="17">
        <f>'BANKING KEY INDICATOR-1'!E33/'BANKING KEY INDICATOR-1'!D33%</f>
        <v>110.94798571104089</v>
      </c>
      <c r="G33" s="17">
        <f>'BANKING KEY INDICATOR-1'!G33/'BANKING KEY INDICATOR-1'!F33%</f>
        <v>56.223595317414542</v>
      </c>
      <c r="H33" s="17">
        <f>'BANKING KEY INDICATOR-1'!H33/'BANKING KEY INDICATOR-1'!F33%</f>
        <v>6.8842939829893375</v>
      </c>
      <c r="I33" s="17">
        <f>'BANKING KEY INDICATOR-1'!K33/'BANKING KEY INDICATOR-1'!G33%</f>
        <v>10.110230225591286</v>
      </c>
      <c r="J33" s="17">
        <f>'BANKING KEY INDICATOR-1'!L33/'BANKING KEY INDICATOR-1'!F33%</f>
        <v>0</v>
      </c>
      <c r="K33" s="17">
        <f>'BANKING KEY INDICATOR-1'!M33/'BANKING KEY INDICATOR-1'!F33%</f>
        <v>8.1768439076138559</v>
      </c>
      <c r="L33" s="41">
        <f>('BANKING KEY INDICATOR-1'!O33+'BANKING KEY INDICATOR-1'!E33)/'BANKING KEY INDICATOR-1'!D33%</f>
        <v>110.94798571104089</v>
      </c>
      <c r="M33" s="42"/>
      <c r="N33" s="42"/>
      <c r="O33" s="42"/>
      <c r="P33" s="42"/>
      <c r="Q33" s="42"/>
      <c r="R33" s="42"/>
      <c r="S33" s="42"/>
      <c r="T33" s="43"/>
      <c r="U33" s="44"/>
      <c r="V33" s="43"/>
      <c r="W33" s="44"/>
    </row>
    <row r="34" spans="1:23" ht="20.100000000000001" customHeight="1">
      <c r="A34" s="39">
        <v>30</v>
      </c>
      <c r="B34" s="40" t="s">
        <v>41</v>
      </c>
      <c r="C34" s="16">
        <v>8</v>
      </c>
      <c r="D34" s="17">
        <v>0.7</v>
      </c>
      <c r="E34" s="17">
        <f>D34/'BANKING KEY INDICATOR-1'!F34%</f>
        <v>8.4529832993201381E-2</v>
      </c>
      <c r="F34" s="17">
        <f>'BANKING KEY INDICATOR-1'!E34/'BANKING KEY INDICATOR-1'!D34%</f>
        <v>243.81992698150984</v>
      </c>
      <c r="G34" s="17">
        <f>'BANKING KEY INDICATOR-1'!G34/'BANKING KEY INDICATOR-1'!F34%</f>
        <v>15.31076789315429</v>
      </c>
      <c r="H34" s="17">
        <f>'BANKING KEY INDICATOR-1'!H34/'BANKING KEY INDICATOR-1'!F34%</f>
        <v>1.6326333458115467</v>
      </c>
      <c r="I34" s="17">
        <f>'BANKING KEY INDICATOR-1'!K34/'BANKING KEY INDICATOR-1'!G34%</f>
        <v>0</v>
      </c>
      <c r="J34" s="17">
        <f>'BANKING KEY INDICATOR-1'!L34/'BANKING KEY INDICATOR-1'!F34%</f>
        <v>0</v>
      </c>
      <c r="K34" s="17">
        <f>'BANKING KEY INDICATOR-1'!M34/'BANKING KEY INDICATOR-1'!F34%</f>
        <v>0</v>
      </c>
      <c r="L34" s="41">
        <f>('BANKING KEY INDICATOR-1'!O34+'BANKING KEY INDICATOR-1'!E34)/'BANKING KEY INDICATOR-1'!D34%</f>
        <v>243.81992698150984</v>
      </c>
      <c r="M34" s="42"/>
      <c r="N34" s="42"/>
      <c r="O34" s="42"/>
      <c r="P34" s="42"/>
      <c r="Q34" s="42"/>
      <c r="R34" s="42"/>
      <c r="S34" s="42"/>
      <c r="T34" s="43"/>
      <c r="U34" s="44"/>
      <c r="V34" s="43"/>
      <c r="W34" s="44"/>
    </row>
    <row r="35" spans="1:23" ht="20.100000000000001" customHeight="1">
      <c r="A35" s="39">
        <v>31</v>
      </c>
      <c r="B35" s="40" t="s">
        <v>42</v>
      </c>
      <c r="C35" s="16">
        <v>5</v>
      </c>
      <c r="D35" s="17">
        <v>0</v>
      </c>
      <c r="E35" s="17">
        <f>D35/'BANKING KEY INDICATOR-1'!F35%</f>
        <v>0</v>
      </c>
      <c r="F35" s="17">
        <f>'BANKING KEY INDICATOR-1'!E35/'BANKING KEY INDICATOR-1'!D35%</f>
        <v>44.50367004543866</v>
      </c>
      <c r="G35" s="17">
        <f>'BANKING KEY INDICATOR-1'!G35/'BANKING KEY INDICATOR-1'!F35%</f>
        <v>33.280973885725508</v>
      </c>
      <c r="H35" s="17">
        <f>'BANKING KEY INDICATOR-1'!H35/'BANKING KEY INDICATOR-1'!F35%</f>
        <v>0</v>
      </c>
      <c r="I35" s="17">
        <f>'BANKING KEY INDICATOR-1'!K35/'BANKING KEY INDICATOR-1'!G35%</f>
        <v>0</v>
      </c>
      <c r="J35" s="17">
        <f>'BANKING KEY INDICATOR-1'!L35/'BANKING KEY INDICATOR-1'!F35%</f>
        <v>0</v>
      </c>
      <c r="K35" s="17">
        <f>'BANKING KEY INDICATOR-1'!M35/'BANKING KEY INDICATOR-1'!F35%</f>
        <v>0</v>
      </c>
      <c r="L35" s="41">
        <f>('BANKING KEY INDICATOR-1'!O35+'BANKING KEY INDICATOR-1'!E35)/'BANKING KEY INDICATOR-1'!D35%</f>
        <v>44.50367004543866</v>
      </c>
      <c r="M35" s="42"/>
      <c r="N35" s="42"/>
      <c r="O35" s="42"/>
      <c r="P35" s="42"/>
      <c r="Q35" s="42"/>
      <c r="R35" s="42"/>
      <c r="S35" s="42"/>
      <c r="T35" s="43"/>
      <c r="U35" s="44"/>
      <c r="V35" s="43"/>
      <c r="W35" s="44"/>
    </row>
    <row r="36" spans="1:23" ht="20.100000000000001" customHeight="1">
      <c r="A36" s="39">
        <v>32</v>
      </c>
      <c r="B36" s="40" t="s">
        <v>43</v>
      </c>
      <c r="C36" s="16">
        <v>17</v>
      </c>
      <c r="D36" s="17">
        <v>9.32</v>
      </c>
      <c r="E36" s="17">
        <f>D36/'BANKING KEY INDICATOR-1'!F36%</f>
        <v>0.75231061064697113</v>
      </c>
      <c r="F36" s="17">
        <f>'BANKING KEY INDICATOR-1'!E36/'BANKING KEY INDICATOR-1'!D36%</f>
        <v>141.35346066954202</v>
      </c>
      <c r="G36" s="17">
        <f>'BANKING KEY INDICATOR-1'!G36/'BANKING KEY INDICATOR-1'!F36%</f>
        <v>70.729305404205519</v>
      </c>
      <c r="H36" s="17">
        <f>'BANKING KEY INDICATOR-1'!H36/'BANKING KEY INDICATOR-1'!F36%</f>
        <v>25.189490253057272</v>
      </c>
      <c r="I36" s="17">
        <f>'BANKING KEY INDICATOR-1'!K36/'BANKING KEY INDICATOR-1'!G36%</f>
        <v>14.725585748034192</v>
      </c>
      <c r="J36" s="17">
        <f>'BANKING KEY INDICATOR-1'!L36/'BANKING KEY INDICATOR-1'!F36%</f>
        <v>0</v>
      </c>
      <c r="K36" s="17">
        <f>'BANKING KEY INDICATOR-1'!M36/'BANKING KEY INDICATOR-1'!F36%</f>
        <v>0</v>
      </c>
      <c r="L36" s="41">
        <f>('BANKING KEY INDICATOR-1'!O36+'BANKING KEY INDICATOR-1'!E36)/'BANKING KEY INDICATOR-1'!D36%</f>
        <v>141.35346066954202</v>
      </c>
      <c r="M36" s="42"/>
      <c r="N36" s="42"/>
      <c r="O36" s="42"/>
      <c r="P36" s="42"/>
      <c r="Q36" s="42"/>
      <c r="R36" s="42"/>
      <c r="S36" s="42"/>
      <c r="T36" s="43"/>
      <c r="U36" s="44"/>
      <c r="V36" s="43"/>
      <c r="W36" s="44"/>
    </row>
    <row r="37" spans="1:23" ht="20.100000000000001" customHeight="1">
      <c r="A37" s="39">
        <v>33</v>
      </c>
      <c r="B37" s="40" t="s">
        <v>44</v>
      </c>
      <c r="C37" s="16">
        <v>5</v>
      </c>
      <c r="D37" s="17">
        <v>0</v>
      </c>
      <c r="E37" s="17">
        <f>D37/'BANKING KEY INDICATOR-1'!F37%</f>
        <v>0</v>
      </c>
      <c r="F37" s="17">
        <f>'BANKING KEY INDICATOR-1'!E37/'BANKING KEY INDICATOR-1'!D37%</f>
        <v>4.099753913286146</v>
      </c>
      <c r="G37" s="17">
        <f>'BANKING KEY INDICATOR-1'!G37/'BANKING KEY INDICATOR-1'!F37%</f>
        <v>24.009900990099009</v>
      </c>
      <c r="H37" s="17">
        <f>'BANKING KEY INDICATOR-1'!H37/'BANKING KEY INDICATOR-1'!F37%</f>
        <v>0</v>
      </c>
      <c r="I37" s="17">
        <f>'BANKING KEY INDICATOR-1'!K37/'BANKING KEY INDICATOR-1'!G37%</f>
        <v>0</v>
      </c>
      <c r="J37" s="17">
        <f>'BANKING KEY INDICATOR-1'!L37/'BANKING KEY INDICATOR-1'!F37%</f>
        <v>0</v>
      </c>
      <c r="K37" s="17">
        <f>'BANKING KEY INDICATOR-1'!M37/'BANKING KEY INDICATOR-1'!F37%</f>
        <v>0</v>
      </c>
      <c r="L37" s="41">
        <f>('BANKING KEY INDICATOR-1'!O37+'BANKING KEY INDICATOR-1'!E37)/'BANKING KEY INDICATOR-1'!D37%</f>
        <v>4.099753913286146</v>
      </c>
      <c r="M37" s="42"/>
      <c r="N37" s="42"/>
      <c r="O37" s="42"/>
      <c r="P37" s="42"/>
      <c r="Q37" s="42"/>
      <c r="R37" s="42"/>
      <c r="S37" s="42"/>
      <c r="T37" s="43"/>
      <c r="U37" s="44"/>
      <c r="V37" s="43"/>
      <c r="W37" s="44"/>
    </row>
    <row r="38" spans="1:23" ht="20.100000000000001" customHeight="1">
      <c r="A38" s="39">
        <v>34</v>
      </c>
      <c r="B38" s="40" t="s">
        <v>68</v>
      </c>
      <c r="C38" s="16">
        <v>1</v>
      </c>
      <c r="D38" s="17">
        <v>0</v>
      </c>
      <c r="E38" s="17">
        <f>D38/'BANKING KEY INDICATOR-1'!F38%</f>
        <v>0</v>
      </c>
      <c r="F38" s="17">
        <f>'BANKING KEY INDICATOR-1'!E38/'BANKING KEY INDICATOR-1'!D38%</f>
        <v>49.954968477934557</v>
      </c>
      <c r="G38" s="17">
        <f>'BANKING KEY INDICATOR-1'!G38/'BANKING KEY INDICATOR-1'!F38%</f>
        <v>100.00000000000001</v>
      </c>
      <c r="H38" s="17">
        <f>'BANKING KEY INDICATOR-1'!H38/'BANKING KEY INDICATOR-1'!F38%</f>
        <v>0</v>
      </c>
      <c r="I38" s="17">
        <v>0</v>
      </c>
      <c r="J38" s="17">
        <f>'BANKING KEY INDICATOR-1'!L38/'BANKING KEY INDICATOR-1'!F38%</f>
        <v>0</v>
      </c>
      <c r="K38" s="17">
        <f>'BANKING KEY INDICATOR-1'!M38/'BANKING KEY INDICATOR-1'!F38%</f>
        <v>0</v>
      </c>
      <c r="L38" s="41">
        <f>('BANKING KEY INDICATOR-1'!O38+'BANKING KEY INDICATOR-1'!E38)/'BANKING KEY INDICATOR-1'!D38%</f>
        <v>49.954968477934557</v>
      </c>
      <c r="M38" s="42"/>
      <c r="N38" s="42"/>
      <c r="O38" s="42"/>
      <c r="P38" s="42"/>
      <c r="Q38" s="42"/>
      <c r="R38" s="42"/>
      <c r="S38" s="42"/>
      <c r="T38" s="43"/>
      <c r="U38" s="44"/>
      <c r="V38" s="43"/>
      <c r="W38" s="44"/>
    </row>
    <row r="39" spans="1:23" ht="20.100000000000001" customHeight="1">
      <c r="A39" s="39">
        <v>35</v>
      </c>
      <c r="B39" s="40" t="s">
        <v>45</v>
      </c>
      <c r="C39" s="16">
        <v>3</v>
      </c>
      <c r="D39" s="17">
        <v>0</v>
      </c>
      <c r="E39" s="17">
        <f>D39/'BANKING KEY INDICATOR-1'!F39%</f>
        <v>0</v>
      </c>
      <c r="F39" s="17">
        <f>'BANKING KEY INDICATOR-1'!E39/'BANKING KEY INDICATOR-1'!D39%</f>
        <v>85.68009573195053</v>
      </c>
      <c r="G39" s="17">
        <f>'BANKING KEY INDICATOR-1'!G39/'BANKING KEY INDICATOR-1'!F39%</f>
        <v>30.155959031657357</v>
      </c>
      <c r="H39" s="17">
        <f>'BANKING KEY INDICATOR-1'!H39/'BANKING KEY INDICATOR-1'!F39%</f>
        <v>0</v>
      </c>
      <c r="I39" s="17">
        <f>'BANKING KEY INDICATOR-1'!K39/'BANKING KEY INDICATOR-1'!G39%</f>
        <v>0</v>
      </c>
      <c r="J39" s="17">
        <f>'BANKING KEY INDICATOR-1'!L39/'BANKING KEY INDICATOR-1'!F39%</f>
        <v>0</v>
      </c>
      <c r="K39" s="17">
        <f>'BANKING KEY INDICATOR-1'!M39/'BANKING KEY INDICATOR-1'!F39%</f>
        <v>0</v>
      </c>
      <c r="L39" s="41">
        <f>('BANKING KEY INDICATOR-1'!O39+'BANKING KEY INDICATOR-1'!E39)/'BANKING KEY INDICATOR-1'!D39%</f>
        <v>85.68009573195053</v>
      </c>
      <c r="M39" s="42"/>
      <c r="N39" s="42"/>
      <c r="O39" s="42"/>
      <c r="P39" s="42"/>
      <c r="Q39" s="42"/>
      <c r="R39" s="42"/>
      <c r="S39" s="42"/>
      <c r="T39" s="43"/>
      <c r="U39" s="44"/>
      <c r="V39" s="43"/>
      <c r="W39" s="44"/>
    </row>
    <row r="40" spans="1:23" ht="20.100000000000001" customHeight="1">
      <c r="A40" s="39">
        <v>36</v>
      </c>
      <c r="B40" s="40" t="s">
        <v>66</v>
      </c>
      <c r="C40" s="16">
        <v>6</v>
      </c>
      <c r="D40" s="17">
        <v>0.27</v>
      </c>
      <c r="E40" s="17">
        <f>D40/'BANKING KEY INDICATOR-1'!F40%</f>
        <v>3.1455333426534324E-2</v>
      </c>
      <c r="F40" s="17">
        <f>'BANKING KEY INDICATOR-1'!E40/'BANKING KEY INDICATOR-1'!D40%</f>
        <v>149.48481654027952</v>
      </c>
      <c r="G40" s="17">
        <f>'BANKING KEY INDICATOR-1'!G40/'BANKING KEY INDICATOR-1'!F40%</f>
        <v>29.429376951395685</v>
      </c>
      <c r="H40" s="17">
        <f>'BANKING KEY INDICATOR-1'!H40/'BANKING KEY INDICATOR-1'!F40%</f>
        <v>23.363157649471081</v>
      </c>
      <c r="I40" s="17">
        <f>'BANKING KEY INDICATOR-1'!K40/'BANKING KEY INDICATOR-1'!G40%</f>
        <v>90.210205455049277</v>
      </c>
      <c r="J40" s="17">
        <f>'BANKING KEY INDICATOR-1'!L40/'BANKING KEY INDICATOR-1'!F40%</f>
        <v>0</v>
      </c>
      <c r="K40" s="17">
        <f>'BANKING KEY INDICATOR-1'!M40/'BANKING KEY INDICATOR-1'!F40%</f>
        <v>0</v>
      </c>
      <c r="L40" s="41">
        <f>('BANKING KEY INDICATOR-1'!O40+'BANKING KEY INDICATOR-1'!E40)/'BANKING KEY INDICATOR-1'!D40%</f>
        <v>149.48481654027952</v>
      </c>
      <c r="M40" s="42"/>
      <c r="N40" s="42"/>
      <c r="O40" s="42"/>
      <c r="P40" s="42"/>
      <c r="Q40" s="42"/>
      <c r="R40" s="42"/>
      <c r="S40" s="42"/>
      <c r="T40" s="43"/>
      <c r="U40" s="44"/>
      <c r="V40" s="43"/>
      <c r="W40" s="44"/>
    </row>
    <row r="41" spans="1:23" s="49" customFormat="1" ht="20.100000000000001" customHeight="1">
      <c r="A41" s="70" t="s">
        <v>46</v>
      </c>
      <c r="B41" s="71"/>
      <c r="C41" s="20">
        <f>SUM(C26:C40)</f>
        <v>623</v>
      </c>
      <c r="D41" s="18">
        <f>SUM(D26:D40)</f>
        <v>172.31</v>
      </c>
      <c r="E41" s="18">
        <f>D41/'BANKING KEY INDICATOR-1'!F41%</f>
        <v>0.5155715720220363</v>
      </c>
      <c r="F41" s="18">
        <f>'BANKING KEY INDICATOR-1'!E41/'BANKING KEY INDICATOR-1'!D41%</f>
        <v>82.159174814951285</v>
      </c>
      <c r="G41" s="18">
        <f>'BANKING KEY INDICATOR-1'!G41/'BANKING KEY INDICATOR-1'!F41%</f>
        <v>42.924662100298129</v>
      </c>
      <c r="H41" s="18">
        <f>'BANKING KEY INDICATOR-1'!H41/'BANKING KEY INDICATOR-1'!F41%</f>
        <v>14.027370683722529</v>
      </c>
      <c r="I41" s="18">
        <f>'BANKING KEY INDICATOR-1'!K41/'BANKING KEY INDICATOR-1'!G41%</f>
        <v>24.951484463875445</v>
      </c>
      <c r="J41" s="18">
        <f>'BANKING KEY INDICATOR-1'!L41/'BANKING KEY INDICATOR-1'!F41%</f>
        <v>5.3858094692105229E-4</v>
      </c>
      <c r="K41" s="18">
        <f>'BANKING KEY INDICATOR-1'!M41/'BANKING KEY INDICATOR-1'!F41%</f>
        <v>8.7771639284812384</v>
      </c>
      <c r="L41" s="45">
        <f>('BANKING KEY INDICATOR-1'!O41+'BANKING KEY INDICATOR-1'!E41)/'BANKING KEY INDICATOR-1'!D41%</f>
        <v>82.159174814951285</v>
      </c>
      <c r="M41" s="46"/>
      <c r="N41" s="42"/>
      <c r="O41" s="46"/>
      <c r="P41" s="46"/>
      <c r="Q41" s="46"/>
      <c r="R41" s="46"/>
      <c r="S41" s="46"/>
      <c r="T41" s="47"/>
      <c r="U41" s="48"/>
      <c r="V41" s="47"/>
      <c r="W41" s="48"/>
    </row>
    <row r="42" spans="1:23" ht="20.100000000000001" customHeight="1">
      <c r="A42" s="39">
        <v>37</v>
      </c>
      <c r="B42" s="40" t="s">
        <v>54</v>
      </c>
      <c r="C42" s="16">
        <v>549</v>
      </c>
      <c r="D42" s="17">
        <v>1034.3499999999999</v>
      </c>
      <c r="E42" s="17">
        <f>D42/'BANKING KEY INDICATOR-1'!F42%</f>
        <v>22.155037066072069</v>
      </c>
      <c r="F42" s="17">
        <f>'BANKING KEY INDICATOR-1'!E42/'BANKING KEY INDICATOR-1'!D42%</f>
        <v>45.070187310968258</v>
      </c>
      <c r="G42" s="17">
        <f>'BANKING KEY INDICATOR-1'!G42/'BANKING KEY INDICATOR-1'!F42%</f>
        <v>84.500148864028247</v>
      </c>
      <c r="H42" s="17">
        <f>'BANKING KEY INDICATOR-1'!H42/'BANKING KEY INDICATOR-1'!F42%</f>
        <v>35.440562556091756</v>
      </c>
      <c r="I42" s="17">
        <f>'BANKING KEY INDICATOR-1'!K42/'BANKING KEY INDICATOR-1'!G42%</f>
        <v>43.856985336054038</v>
      </c>
      <c r="J42" s="17">
        <f>'BANKING KEY INDICATOR-1'!L42/'BANKING KEY INDICATOR-1'!F42%</f>
        <v>24.845085023850377</v>
      </c>
      <c r="K42" s="17">
        <f>'BANKING KEY INDICATOR-1'!M42/'BANKING KEY INDICATOR-1'!F42%</f>
        <v>21.268921260567744</v>
      </c>
      <c r="L42" s="41">
        <f>('BANKING KEY INDICATOR-1'!O42+'BANKING KEY INDICATOR-1'!E42)/'BANKING KEY INDICATOR-1'!D42%</f>
        <v>63.001474121777711</v>
      </c>
      <c r="M42" s="42"/>
      <c r="N42" s="42"/>
      <c r="O42" s="42"/>
      <c r="P42" s="42"/>
      <c r="Q42" s="42"/>
      <c r="R42" s="42"/>
      <c r="S42" s="42"/>
      <c r="T42" s="43"/>
      <c r="U42" s="44"/>
      <c r="V42" s="43"/>
      <c r="W42" s="44"/>
    </row>
    <row r="43" spans="1:23" ht="20.100000000000001" customHeight="1">
      <c r="A43" s="39">
        <v>38</v>
      </c>
      <c r="B43" s="40" t="s">
        <v>47</v>
      </c>
      <c r="C43" s="16">
        <v>443</v>
      </c>
      <c r="D43" s="17">
        <v>831.4</v>
      </c>
      <c r="E43" s="17">
        <f>D43/'BANKING KEY INDICATOR-1'!F43%</f>
        <v>26.675992889824364</v>
      </c>
      <c r="F43" s="17">
        <f>'BANKING KEY INDICATOR-1'!E43/'BANKING KEY INDICATOR-1'!D43%</f>
        <v>53.219108375965632</v>
      </c>
      <c r="G43" s="17">
        <f>'BANKING KEY INDICATOR-1'!G43/'BANKING KEY INDICATOR-1'!F43%</f>
        <v>92.699556576591618</v>
      </c>
      <c r="H43" s="17">
        <f>'BANKING KEY INDICATOR-1'!H43/'BANKING KEY INDICATOR-1'!F43%</f>
        <v>66.926453318616723</v>
      </c>
      <c r="I43" s="17">
        <f>'BANKING KEY INDICATOR-1'!K43/'BANKING KEY INDICATOR-1'!G43%</f>
        <v>36.224399732791532</v>
      </c>
      <c r="J43" s="17">
        <f>'BANKING KEY INDICATOR-1'!L43/'BANKING KEY INDICATOR-1'!F43%</f>
        <v>0</v>
      </c>
      <c r="K43" s="17">
        <f>'BANKING KEY INDICATOR-1'!M43/'BANKING KEY INDICATOR-1'!F43%</f>
        <v>23.580050438610563</v>
      </c>
      <c r="L43" s="41">
        <f>('BANKING KEY INDICATOR-1'!O43+'BANKING KEY INDICATOR-1'!E43)/'BANKING KEY INDICATOR-1'!D43%</f>
        <v>90.968328017103005</v>
      </c>
      <c r="M43" s="42"/>
      <c r="N43" s="42"/>
      <c r="O43" s="42"/>
      <c r="P43" s="42"/>
      <c r="Q43" s="42"/>
      <c r="R43" s="42"/>
      <c r="S43" s="42"/>
      <c r="T43" s="43"/>
      <c r="U43" s="44"/>
      <c r="V43" s="43"/>
      <c r="W43" s="44"/>
    </row>
    <row r="44" spans="1:23" s="49" customFormat="1" ht="20.100000000000001" customHeight="1">
      <c r="A44" s="70" t="s">
        <v>48</v>
      </c>
      <c r="B44" s="71"/>
      <c r="C44" s="20">
        <f>SUM(C42:C43)</f>
        <v>992</v>
      </c>
      <c r="D44" s="18">
        <f>SUM(D42:D43)</f>
        <v>1865.75</v>
      </c>
      <c r="E44" s="18">
        <f>D44/'BANKING KEY INDICATOR-1'!F44%</f>
        <v>23.964882760569534</v>
      </c>
      <c r="F44" s="18">
        <f>'BANKING KEY INDICATOR-1'!E44/'BANKING KEY INDICATOR-1'!D44%</f>
        <v>48.013288938198549</v>
      </c>
      <c r="G44" s="18">
        <f>'BANKING KEY INDICATOR-1'!G44/'BANKING KEY INDICATOR-1'!F44%</f>
        <v>87.782565973270323</v>
      </c>
      <c r="H44" s="18">
        <f>'BANKING KEY INDICATOR-1'!H44/'BANKING KEY INDICATOR-1'!F44%</f>
        <v>48.045110367549306</v>
      </c>
      <c r="I44" s="18">
        <f>'BANKING KEY INDICATOR-1'!K44/'BANKING KEY INDICATOR-1'!G44%</f>
        <v>40.630331656467924</v>
      </c>
      <c r="J44" s="18">
        <f>'BANKING KEY INDICATOR-1'!L44/'BANKING KEY INDICATOR-1'!F44%</f>
        <v>14.899009036202612</v>
      </c>
      <c r="K44" s="18">
        <f>'BANKING KEY INDICATOR-1'!M44/'BANKING KEY INDICATOR-1'!F44%</f>
        <v>22.194121009331628</v>
      </c>
      <c r="L44" s="45">
        <f>('BANKING KEY INDICATOR-1'!O44+'BANKING KEY INDICATOR-1'!E44)/'BANKING KEY INDICATOR-1'!D44%</f>
        <v>73.10211107129885</v>
      </c>
      <c r="M44" s="46"/>
      <c r="N44" s="42"/>
      <c r="O44" s="46"/>
      <c r="P44" s="46"/>
      <c r="Q44" s="46"/>
      <c r="R44" s="46"/>
      <c r="S44" s="46"/>
      <c r="T44" s="47"/>
      <c r="U44" s="48"/>
      <c r="V44" s="47"/>
      <c r="W44" s="48"/>
    </row>
    <row r="45" spans="1:23" ht="20.100000000000001" customHeight="1">
      <c r="A45" s="70" t="s">
        <v>49</v>
      </c>
      <c r="B45" s="71"/>
      <c r="C45" s="16">
        <f>'BANKING KEY INDICATOR-1'!C45</f>
        <v>0</v>
      </c>
      <c r="D45" s="17">
        <v>0</v>
      </c>
      <c r="E45" s="17">
        <f>D45/'BANKING KEY INDICATOR-1'!F45%</f>
        <v>0</v>
      </c>
      <c r="F45" s="17">
        <v>0</v>
      </c>
      <c r="G45" s="17">
        <f>'BANKING KEY INDICATOR-1'!G45/'BANKING KEY INDICATOR-1'!F45%</f>
        <v>100</v>
      </c>
      <c r="H45" s="17">
        <f>'BANKING KEY INDICATOR-1'!H45/'BANKING KEY INDICATOR-1'!F45%</f>
        <v>100</v>
      </c>
      <c r="I45" s="17">
        <f>'BANKING KEY INDICATOR-1'!K45/'BANKING KEY INDICATOR-1'!G45%</f>
        <v>0</v>
      </c>
      <c r="J45" s="17">
        <f>'BANKING KEY INDICATOR-1'!L45/'BANKING KEY INDICATOR-1'!F45%</f>
        <v>0</v>
      </c>
      <c r="K45" s="17">
        <f>'BANKING KEY INDICATOR-1'!M45/'BANKING KEY INDICATOR-1'!F45%</f>
        <v>0</v>
      </c>
      <c r="L45" s="41">
        <v>0</v>
      </c>
      <c r="M45" s="42"/>
      <c r="N45" s="42"/>
      <c r="O45" s="42"/>
      <c r="P45" s="42"/>
      <c r="Q45" s="42"/>
      <c r="R45" s="42"/>
      <c r="S45" s="42"/>
      <c r="T45" s="43"/>
      <c r="U45" s="44"/>
      <c r="V45" s="43"/>
      <c r="W45" s="44"/>
    </row>
    <row r="46" spans="1:23" s="49" customFormat="1" ht="20.100000000000001" customHeight="1">
      <c r="A46" s="70" t="s">
        <v>50</v>
      </c>
      <c r="B46" s="71"/>
      <c r="C46" s="20">
        <f>C44+C41+C25</f>
        <v>4770</v>
      </c>
      <c r="D46" s="18">
        <f>D44+D41+D25</f>
        <v>13301.949999999999</v>
      </c>
      <c r="E46" s="18">
        <f>D46/'BANKING KEY INDICATOR-1'!F46%</f>
        <v>9.836924738886422</v>
      </c>
      <c r="F46" s="18">
        <f>'BANKING KEY INDICATOR-1'!E46/'BANKING KEY INDICATOR-1'!D46%</f>
        <v>67.527893622205283</v>
      </c>
      <c r="G46" s="18">
        <f>'BANKING KEY INDICATOR-1'!G46/'BANKING KEY INDICATOR-1'!F46%</f>
        <v>59.229498638857947</v>
      </c>
      <c r="H46" s="18">
        <f>'BANKING KEY INDICATOR-1'!H46/'BANKING KEY INDICATOR-1'!F46%</f>
        <v>27.211741229485625</v>
      </c>
      <c r="I46" s="18">
        <f>'BANKING KEY INDICATOR-1'!K46/'BANKING KEY INDICATOR-1'!G46%</f>
        <v>19.816076081650184</v>
      </c>
      <c r="J46" s="18">
        <f>'BANKING KEY INDICATOR-1'!L46/'BANKING KEY INDICATOR-1'!F46%</f>
        <v>1.0413557643471592</v>
      </c>
      <c r="K46" s="18">
        <f>'BANKING KEY INDICATOR-1'!M46/'BANKING KEY INDICATOR-1'!F46%</f>
        <v>9.2437859716140593</v>
      </c>
      <c r="L46" s="45">
        <f>('BANKING KEY INDICATOR-1'!O46+'BANKING KEY INDICATOR-1'!E46)/'BANKING KEY INDICATOR-1'!D46%</f>
        <v>69.272256689248309</v>
      </c>
      <c r="M46" s="46"/>
      <c r="N46" s="42"/>
      <c r="O46" s="46"/>
      <c r="P46" s="46"/>
      <c r="Q46" s="46"/>
      <c r="R46" s="46"/>
      <c r="S46" s="46"/>
      <c r="T46" s="47"/>
      <c r="U46" s="48"/>
      <c r="V46" s="47"/>
      <c r="W46" s="48"/>
    </row>
    <row r="47" spans="1:23" ht="20.100000000000001" customHeight="1">
      <c r="A47" s="39">
        <v>39</v>
      </c>
      <c r="B47" s="40" t="s">
        <v>51</v>
      </c>
      <c r="C47" s="16">
        <v>338</v>
      </c>
      <c r="D47" s="17">
        <v>844.89</v>
      </c>
      <c r="E47" s="17">
        <f>D47/'BANKING KEY INDICATOR-1'!F47%</f>
        <v>6.8865823758786631</v>
      </c>
      <c r="F47" s="17">
        <f>'BANKING KEY INDICATOR-1'!E47/'BANKING KEY INDICATOR-1'!D47%</f>
        <v>133.58608982727702</v>
      </c>
      <c r="G47" s="17">
        <f>'BANKING KEY INDICATOR-1'!G47/'BANKING KEY INDICATOR-1'!F47%</f>
        <v>96.611197329125318</v>
      </c>
      <c r="H47" s="17">
        <f>'BANKING KEY INDICATOR-1'!H47/'BANKING KEY INDICATOR-1'!F47%</f>
        <v>86.682631489716883</v>
      </c>
      <c r="I47" s="17">
        <f>'BANKING KEY INDICATOR-1'!K47/'BANKING KEY INDICATOR-1'!G47%</f>
        <v>85.220807094984522</v>
      </c>
      <c r="J47" s="17">
        <f>'BANKING KEY INDICATOR-1'!L47/'BANKING KEY INDICATOR-1'!F47%</f>
        <v>0</v>
      </c>
      <c r="K47" s="17">
        <f>'BANKING KEY INDICATOR-1'!M47/'BANKING KEY INDICATOR-1'!F47%</f>
        <v>55.773500567300047</v>
      </c>
      <c r="L47" s="41">
        <f>('BANKING KEY INDICATOR-1'!O47+'BANKING KEY INDICATOR-1'!E47)/'BANKING KEY INDICATOR-1'!D47%</f>
        <v>147.6622020520314</v>
      </c>
      <c r="M47" s="42"/>
      <c r="N47" s="42"/>
      <c r="O47" s="42"/>
      <c r="P47" s="42"/>
      <c r="Q47" s="42"/>
      <c r="R47" s="42"/>
      <c r="S47" s="42"/>
      <c r="T47" s="43"/>
      <c r="U47" s="44"/>
      <c r="V47" s="43"/>
      <c r="W47" s="44"/>
    </row>
    <row r="48" spans="1:23" s="49" customFormat="1" ht="21.75" customHeight="1">
      <c r="A48" s="70" t="s">
        <v>52</v>
      </c>
      <c r="B48" s="71"/>
      <c r="C48" s="20">
        <f>C47</f>
        <v>338</v>
      </c>
      <c r="D48" s="18">
        <f>D47</f>
        <v>844.89</v>
      </c>
      <c r="E48" s="18">
        <f>D48/'BANKING KEY INDICATOR-1'!F48%</f>
        <v>6.8865823758786631</v>
      </c>
      <c r="F48" s="18">
        <f>'BANKING KEY INDICATOR-1'!E48/'BANKING KEY INDICATOR-1'!D48%</f>
        <v>133.58608982727702</v>
      </c>
      <c r="G48" s="18">
        <f>'BANKING KEY INDICATOR-1'!G48/'BANKING KEY INDICATOR-1'!F48%</f>
        <v>96.611197329125318</v>
      </c>
      <c r="H48" s="18">
        <f>'BANKING KEY INDICATOR-1'!H48/'BANKING KEY INDICATOR-1'!F48%</f>
        <v>86.682631489716883</v>
      </c>
      <c r="I48" s="18">
        <f>'BANKING KEY INDICATOR-1'!K48/'BANKING KEY INDICATOR-1'!G48%</f>
        <v>85.220807094984522</v>
      </c>
      <c r="J48" s="18">
        <f>'BANKING KEY INDICATOR-1'!L48/'BANKING KEY INDICATOR-1'!F48%</f>
        <v>0</v>
      </c>
      <c r="K48" s="18">
        <f>'BANKING KEY INDICATOR-1'!M48/'BANKING KEY INDICATOR-1'!F48%</f>
        <v>55.773500567300047</v>
      </c>
      <c r="L48" s="45">
        <f>('BANKING KEY INDICATOR-1'!O48+'BANKING KEY INDICATOR-1'!E48)/'BANKING KEY INDICATOR-1'!D48%</f>
        <v>147.6622020520314</v>
      </c>
      <c r="M48" s="46"/>
      <c r="N48" s="42"/>
      <c r="O48" s="46"/>
      <c r="P48" s="46"/>
      <c r="Q48" s="46"/>
      <c r="R48" s="46"/>
      <c r="S48" s="46"/>
      <c r="T48" s="47"/>
      <c r="U48" s="48"/>
      <c r="V48" s="47"/>
      <c r="W48" s="48"/>
    </row>
    <row r="49" spans="1:23" s="49" customFormat="1" ht="20.100000000000001" customHeight="1" thickBot="1">
      <c r="A49" s="72" t="s">
        <v>53</v>
      </c>
      <c r="B49" s="73"/>
      <c r="C49" s="21">
        <f>C48+C46</f>
        <v>5108</v>
      </c>
      <c r="D49" s="19">
        <f>D48+D46</f>
        <v>14146.839999999998</v>
      </c>
      <c r="E49" s="18">
        <f>D49/('BANKING KEY INDICATOR-1'!F49-'BANKING KEY INDICATOR-1'!F45)%</f>
        <v>10.662856224602221</v>
      </c>
      <c r="F49" s="19">
        <f>'BANKING KEY INDICATOR-1'!E49/'BANKING KEY INDICATOR-1'!D49%</f>
        <v>69.729921569760492</v>
      </c>
      <c r="G49" s="19">
        <f>'BANKING KEY INDICATOR-1'!G49/'BANKING KEY INDICATOR-1'!F49%</f>
        <v>62.338945248503457</v>
      </c>
      <c r="H49" s="19">
        <f>'BANKING KEY INDICATOR-1'!H49/'BANKING KEY INDICATOR-1'!F49%</f>
        <v>32.158588605911099</v>
      </c>
      <c r="I49" s="19">
        <f>'BANKING KEY INDICATOR-1'!K49/'BANKING KEY INDICATOR-1'!G49%</f>
        <v>28.247506302083682</v>
      </c>
      <c r="J49" s="19">
        <f>'BANKING KEY INDICATOR-1'!L49/'BANKING KEY INDICATOR-1'!F49%</f>
        <v>0.95473476358115739</v>
      </c>
      <c r="K49" s="19">
        <f>'BANKING KEY INDICATOR-1'!M49/'BANKING KEY INDICATOR-1'!F49%</f>
        <v>13.114173577488117</v>
      </c>
      <c r="L49" s="50">
        <f>('BANKING KEY INDICATOR-1'!O49+'BANKING KEY INDICATOR-1'!E49)/'BANKING KEY INDICATOR-1'!D49%</f>
        <v>71.885359383731526</v>
      </c>
      <c r="M49" s="46"/>
      <c r="N49" s="42"/>
      <c r="O49" s="46"/>
      <c r="P49" s="46"/>
      <c r="Q49" s="46"/>
      <c r="R49" s="46"/>
      <c r="S49" s="46"/>
      <c r="T49" s="47"/>
      <c r="U49" s="48"/>
      <c r="V49" s="47"/>
      <c r="W49" s="48"/>
    </row>
    <row r="50" spans="1:23">
      <c r="N50" s="51"/>
      <c r="O50" s="51"/>
      <c r="P50" s="51"/>
      <c r="Q50" s="51"/>
      <c r="R50" s="51"/>
      <c r="S50" s="51"/>
    </row>
    <row r="51" spans="1:23">
      <c r="N51" s="51"/>
      <c r="O51" s="51"/>
      <c r="P51" s="51"/>
      <c r="Q51" s="51"/>
      <c r="R51" s="51"/>
      <c r="S51" s="51"/>
    </row>
  </sheetData>
  <mergeCells count="10">
    <mergeCell ref="K1:L1"/>
    <mergeCell ref="K2:L2"/>
    <mergeCell ref="A46:B46"/>
    <mergeCell ref="A48:B48"/>
    <mergeCell ref="A49:B49"/>
    <mergeCell ref="A2:J2"/>
    <mergeCell ref="A25:B25"/>
    <mergeCell ref="A41:B41"/>
    <mergeCell ref="A44:B44"/>
    <mergeCell ref="A45:B45"/>
  </mergeCells>
  <printOptions horizontalCentered="1" verticalCentered="1"/>
  <pageMargins left="0.25" right="0.25" top="0.5" bottom="0.5" header="0" footer="0"/>
  <pageSetup paperSize="9" scale="72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BANKING KEY INDICATOR-1</vt:lpstr>
      <vt:lpstr>BANKING KEY INDICATOR-2</vt:lpstr>
      <vt:lpstr>'BANKING KEY INDICATOR-1'!Print_Area</vt:lpstr>
      <vt:lpstr>'BANKING KEY INDICATOR-2'!Print_Area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Ganesh</dc:creator>
  <cp:lastModifiedBy>user</cp:lastModifiedBy>
  <cp:lastPrinted>2018-06-20T13:32:42Z</cp:lastPrinted>
  <dcterms:created xsi:type="dcterms:W3CDTF">2012-11-22T13:34:44Z</dcterms:created>
  <dcterms:modified xsi:type="dcterms:W3CDTF">2019-07-20T09:56:19Z</dcterms:modified>
</cp:coreProperties>
</file>